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880" yWindow="-30" windowWidth="14670" windowHeight="9030" tabRatio="834"/>
  </bookViews>
  <sheets>
    <sheet name="Data entry" sheetId="7" r:id="rId1"/>
    <sheet name="Schedule 1 - English" sheetId="8" r:id="rId2"/>
    <sheet name="Schedule 2 - English" sheetId="6" r:id="rId3"/>
    <sheet name="Annexe 1 - Français" sheetId="9" r:id="rId4"/>
    <sheet name="Annexe 2 - Français" sheetId="10" r:id="rId5"/>
    <sheet name="Sheet1" sheetId="11" r:id="rId6"/>
  </sheets>
  <definedNames>
    <definedName name="wholist" localSheetId="3">#REF!</definedName>
    <definedName name="wholist" localSheetId="1">#REF!</definedName>
    <definedName name="wholist">#REF!</definedName>
    <definedName name="wholist_FR">#REF!</definedName>
  </definedNames>
  <calcPr calcId="125725"/>
</workbook>
</file>

<file path=xl/calcChain.xml><?xml version="1.0" encoding="utf-8"?>
<calcChain xmlns="http://schemas.openxmlformats.org/spreadsheetml/2006/main">
  <c r="K11" i="7"/>
  <c r="A46" i="10"/>
  <c r="A43" i="9"/>
  <c r="A33" i="10"/>
  <c r="A31" i="9"/>
  <c r="A33" i="6"/>
  <c r="A31" i="8"/>
  <c r="C57" i="10"/>
  <c r="C54"/>
  <c r="C53"/>
  <c r="B19" i="9"/>
  <c r="B18"/>
  <c r="D47"/>
  <c r="D50" i="10"/>
  <c r="B21" l="1"/>
  <c r="B20"/>
  <c r="C88"/>
  <c r="C39"/>
  <c r="J5"/>
  <c r="D5"/>
  <c r="J4"/>
  <c r="D4"/>
  <c r="C53" i="9"/>
  <c r="C50"/>
  <c r="C49"/>
  <c r="A42"/>
  <c r="D37"/>
  <c r="J5"/>
  <c r="D5"/>
  <c r="J4"/>
  <c r="D4"/>
  <c r="B18" i="8"/>
  <c r="C55"/>
  <c r="C52"/>
  <c r="C51"/>
  <c r="C56" i="6"/>
  <c r="C57"/>
  <c r="C60"/>
  <c r="C92"/>
  <c r="A37"/>
  <c r="A36"/>
  <c r="A35" i="8"/>
  <c r="A34"/>
  <c r="J5"/>
  <c r="D5"/>
  <c r="J4"/>
  <c r="D4"/>
  <c r="D4" i="6"/>
  <c r="J5"/>
  <c r="J4"/>
  <c r="B21"/>
  <c r="B20"/>
  <c r="B19" i="8"/>
  <c r="D53" i="6"/>
  <c r="D49" i="8"/>
  <c r="D39" l="1"/>
  <c r="D5" i="6"/>
  <c r="A49"/>
  <c r="A45" i="8"/>
  <c r="E60" i="7"/>
  <c r="A44" i="8"/>
  <c r="I60" i="7" l="1"/>
  <c r="G60"/>
  <c r="H8" i="10"/>
  <c r="E20" i="7" l="1"/>
  <c r="C42" i="6" l="1"/>
  <c r="F71" i="7"/>
  <c r="D71"/>
  <c r="B71"/>
  <c r="A60"/>
  <c r="H16" i="10" l="1"/>
  <c r="H14" i="9"/>
  <c r="H14" i="8"/>
  <c r="H16" i="6"/>
  <c r="H8"/>
  <c r="C60" i="7"/>
  <c r="H17" i="10" s="1"/>
  <c r="G20" i="7"/>
  <c r="E62"/>
  <c r="H71"/>
  <c r="F47" s="1"/>
  <c r="K18" i="10" l="1"/>
  <c r="F8" i="6"/>
  <c r="F8" i="10"/>
  <c r="H17" i="6"/>
  <c r="K18" s="1"/>
  <c r="I20" i="7"/>
  <c r="E21"/>
  <c r="A62"/>
  <c r="H63" s="1"/>
  <c r="G21" l="1"/>
  <c r="I21" l="1"/>
  <c r="E22"/>
  <c r="G22" s="1"/>
  <c r="I22" l="1"/>
  <c r="E23"/>
  <c r="G23" s="1"/>
  <c r="I23" l="1"/>
  <c r="G24" s="1"/>
  <c r="G28" l="1"/>
  <c r="C66" i="10" l="1"/>
  <c r="A56" i="9"/>
  <c r="C61"/>
  <c r="C64" i="8"/>
  <c r="C70" i="6"/>
  <c r="E66" i="10"/>
  <c r="A61"/>
  <c r="E61"/>
  <c r="E56" i="9"/>
  <c r="C56"/>
  <c r="A60" i="10"/>
  <c r="C61"/>
  <c r="A55" i="9"/>
  <c r="E65" i="10"/>
  <c r="A65"/>
  <c r="C64"/>
  <c r="E63"/>
  <c r="A63"/>
  <c r="C62"/>
  <c r="E60" i="9"/>
  <c r="A60"/>
  <c r="C59"/>
  <c r="E58"/>
  <c r="A58"/>
  <c r="C57"/>
  <c r="C65" i="10"/>
  <c r="E64"/>
  <c r="A64"/>
  <c r="C63"/>
  <c r="E62"/>
  <c r="A62"/>
  <c r="C60" i="9"/>
  <c r="E59"/>
  <c r="A59"/>
  <c r="C58"/>
  <c r="E57"/>
  <c r="A57"/>
  <c r="C69" i="6"/>
  <c r="E68"/>
  <c r="A68"/>
  <c r="C67"/>
  <c r="E66"/>
  <c r="A66"/>
  <c r="A65"/>
  <c r="C64"/>
  <c r="A63"/>
  <c r="E62" i="8"/>
  <c r="E60"/>
  <c r="C62"/>
  <c r="C60"/>
  <c r="A62"/>
  <c r="A60"/>
  <c r="A59"/>
  <c r="C58"/>
  <c r="C63"/>
  <c r="A63"/>
  <c r="C59"/>
  <c r="A58"/>
  <c r="E69" i="6"/>
  <c r="A69"/>
  <c r="C68"/>
  <c r="E67"/>
  <c r="A67"/>
  <c r="C66"/>
  <c r="C65"/>
  <c r="E64"/>
  <c r="A64"/>
  <c r="E63" i="8"/>
  <c r="E61"/>
  <c r="C61"/>
  <c r="A61"/>
  <c r="E58"/>
  <c r="A57"/>
  <c r="A67" i="7"/>
  <c r="I67" s="1"/>
  <c r="E61" i="9" l="1"/>
  <c r="E64" i="8"/>
  <c r="E70" i="6"/>
  <c r="H19" i="10"/>
  <c r="H9"/>
  <c r="H17" i="9"/>
  <c r="H17" i="8"/>
  <c r="G67" i="7"/>
  <c r="H19" i="6"/>
  <c r="H9"/>
  <c r="C69" i="7"/>
  <c r="A69"/>
  <c r="B72" l="1"/>
  <c r="K72"/>
  <c r="F9" i="10"/>
  <c r="A8" i="9"/>
  <c r="H18" i="8"/>
  <c r="H20" i="10"/>
  <c r="H18" i="9"/>
  <c r="H15" i="8"/>
  <c r="K16" s="1"/>
  <c r="H15" i="9"/>
  <c r="K16" s="1"/>
  <c r="H21" i="10"/>
  <c r="H19" i="9"/>
  <c r="A8" i="8"/>
  <c r="F9" i="6"/>
  <c r="H21"/>
  <c r="H19" i="8"/>
  <c r="C67" i="7"/>
  <c r="K73" s="1"/>
  <c r="H20" i="6"/>
  <c r="K75" i="7" l="1"/>
  <c r="H10" i="10"/>
  <c r="K22"/>
  <c r="K20" i="9"/>
  <c r="H8"/>
  <c r="K20" i="8"/>
  <c r="B73" i="7"/>
  <c r="B75" s="1"/>
  <c r="B47" s="1"/>
  <c r="K22" i="6"/>
  <c r="H8" i="8"/>
  <c r="E69" i="7"/>
  <c r="H10" i="6"/>
  <c r="A34" i="10" l="1"/>
  <c r="A32" i="9"/>
  <c r="K21" i="8"/>
  <c r="K79" i="7"/>
  <c r="K81" s="1"/>
  <c r="K23" i="10"/>
  <c r="H11"/>
  <c r="H9" i="9"/>
  <c r="K21"/>
  <c r="A34" i="6"/>
  <c r="K23"/>
  <c r="H9" i="8"/>
  <c r="A32"/>
  <c r="B79" i="7"/>
  <c r="B81" s="1"/>
  <c r="H11" i="6"/>
  <c r="A28" i="10" l="1"/>
  <c r="A26" i="9"/>
  <c r="A28" i="6"/>
  <c r="A26" i="8"/>
</calcChain>
</file>

<file path=xl/sharedStrings.xml><?xml version="1.0" encoding="utf-8"?>
<sst xmlns="http://schemas.openxmlformats.org/spreadsheetml/2006/main" count="303" uniqueCount="198">
  <si>
    <t>Claimant</t>
  </si>
  <si>
    <t>Adjudicator</t>
  </si>
  <si>
    <t>Claimant's Lawyer</t>
  </si>
  <si>
    <t>%</t>
  </si>
  <si>
    <t>DATA ENTRY / ENTRÉE DE DONÉE</t>
  </si>
  <si>
    <t>Step 2 - Taxes
Étape 2 - Taxes</t>
  </si>
  <si>
    <t>Step 1 - Basic Claimant Information
Étape 1 - Information de base sur le demandeur</t>
  </si>
  <si>
    <t>GST or HST
TPS ou TVH</t>
  </si>
  <si>
    <t>Special Considerations
Considerations spéciales</t>
  </si>
  <si>
    <t>Specifics on fees allowed
Elements spécifiques concernant les honoraires approuvés</t>
  </si>
  <si>
    <t>ADJUDICATOR'S RULING ON LEGAL FEES (IAP)
Décision de l'adjudicateur concernant les honoraires (PEI)</t>
  </si>
  <si>
    <t>ADJUDICATOR'S RULING ON LEGAL FEES</t>
  </si>
  <si>
    <t>Claim No.:</t>
  </si>
  <si>
    <t>Total approved fees and taxes *</t>
  </si>
  <si>
    <t>Amount payable to the Claimant after fees and taxes *</t>
  </si>
  <si>
    <t>Total award (adjudicator's decision or settlement)</t>
  </si>
  <si>
    <t>Canada's contribution towards legal fees</t>
  </si>
  <si>
    <t>Total award, including Canada's contribution</t>
  </si>
  <si>
    <t>Total fees and taxes payable to claimant's lawyer *</t>
  </si>
  <si>
    <t>Claimant's Name
Nom du demandeur</t>
  </si>
  <si>
    <t>Claim Number
Numéro de dossier</t>
  </si>
  <si>
    <t>Legal Fees Claimed
Honoraires réclamés</t>
  </si>
  <si>
    <t>Claimant Address
Addresse</t>
  </si>
  <si>
    <t>TIER
NIVEAU</t>
  </si>
  <si>
    <t>LIMIT
LIMITE</t>
  </si>
  <si>
    <t>POOL
RESTANT</t>
  </si>
  <si>
    <t>AMOUNT FOR TIER
MONTANT PAR NIVEAU</t>
  </si>
  <si>
    <t>FEE PER TIER
TARIF PAR NIVEAU</t>
  </si>
  <si>
    <t>LEFT / RESTANT</t>
  </si>
  <si>
    <t>Override approved fees
Remplaces les honoraires auto-calcules</t>
  </si>
  <si>
    <t>Approved Legal Fees
Honoraires approvés</t>
  </si>
  <si>
    <t>Percentage of Fees covered by the GST or HST
Pourcentage des honoraires taxables sous la TPS ou TVH</t>
  </si>
  <si>
    <t>GST or HST Rate
Taux de la TPS ou TVH</t>
  </si>
  <si>
    <t>English / Anglais</t>
  </si>
  <si>
    <t>French / Français</t>
  </si>
  <si>
    <t>Overview of Legal Fees Claimed
Survol concernant les honoraires réclamés</t>
  </si>
  <si>
    <t>PLEASE DO NOT EDIT ANY OF THE CELLS BELOW THIS POINT
VEUILLIEZ PRENDRE GARE DE NE PAS MODIFIER LES CELLULES QUI SUIVENT</t>
  </si>
  <si>
    <t>Award
Montant acordé</t>
  </si>
  <si>
    <t>Canada's 15%
Le 15% de Canada</t>
  </si>
  <si>
    <t>Legal Fee %
% des honoraires</t>
  </si>
  <si>
    <t>PST or QST
TVP ou TVQ</t>
  </si>
  <si>
    <t>Legal Fees with Taxes
Honoraires avec taxes</t>
  </si>
  <si>
    <t>This form is used to evaluate legal fees to determine if they fall within the cap set forth by the Courts (Schedule 1) and/or if the legal fees are fair and reasonable (Schedule 2)</t>
  </si>
  <si>
    <t>Ce formulaire est à fin d'évaluer les honoraires pour déterminer si ils sont au sien des limites émises par la Court (Annexe 1) et/ou si les honoraires sont raisonables et justes (Annexe 2)</t>
  </si>
  <si>
    <t>Percentage of Fees covered by the PST or QST
Pourcentage des honoraires taxables sous la TVP ou TVQ</t>
  </si>
  <si>
    <t>PST or QST Rate
Taux de la TVP ou TVQ</t>
  </si>
  <si>
    <t>Approved Legal fees
Honoraires approvés</t>
  </si>
  <si>
    <t>Approved Legal Fees with Taxes
Honoraires approvés avec taxes</t>
  </si>
  <si>
    <t>E1-1</t>
  </si>
  <si>
    <t>E1-2</t>
  </si>
  <si>
    <t>E1-3</t>
  </si>
  <si>
    <t>E1-FULL</t>
  </si>
  <si>
    <t>O1</t>
  </si>
  <si>
    <t>O2</t>
  </si>
  <si>
    <t>O3</t>
  </si>
  <si>
    <t>SUM</t>
  </si>
  <si>
    <t>E2-FULL</t>
  </si>
  <si>
    <t>Reason for approval of legal fee:</t>
  </si>
  <si>
    <t>E-AS-1</t>
  </si>
  <si>
    <t>E-AS-2</t>
  </si>
  <si>
    <t>E-AS-3</t>
  </si>
  <si>
    <t>E-AS-FULL</t>
  </si>
  <si>
    <r>
      <t xml:space="preserve">For more information on how these fees were calculated, or on legal fees in general, please visit our website at
</t>
    </r>
    <r>
      <rPr>
        <b/>
        <sz val="10"/>
        <rFont val="Arial"/>
        <family val="2"/>
      </rPr>
      <t>www.iap-pei.ca</t>
    </r>
  </si>
  <si>
    <t>Signature</t>
  </si>
  <si>
    <t>Adjudicator Name
Nom de l'adjudicateur</t>
  </si>
  <si>
    <t>Legal Fees Claimed
Honoraires demandees</t>
  </si>
  <si>
    <t>Canada's Contribution
la contribution du Canada</t>
  </si>
  <si>
    <t>Assignments or additional charges:</t>
  </si>
  <si>
    <t>Form fillers:</t>
  </si>
  <si>
    <t>Auto Calculated Legal Fees - based upon guidelines
Honoraires pre-calculees - basés sur des lignes directrices</t>
  </si>
  <si>
    <t>Payable to claimant
Payable au demandeur</t>
  </si>
  <si>
    <t>Total fees proposed by legal counsel</t>
  </si>
  <si>
    <t>Total fees approved by adjudicator</t>
  </si>
  <si>
    <t>Reason for approval of Legal Fee (Schedule 1 only)
Raison pour l'approbation des honoraires (seulement Annex 1)</t>
  </si>
  <si>
    <t>NOTE: Please do not change any of the shaded portions of this document</t>
  </si>
  <si>
    <t>Dated at [City, Province/Territory]
Signé à [Ville, Province/Territoire]</t>
  </si>
  <si>
    <t>Dated at [Date - MM/DD/YYYY]
Signé à [Date - MM/JJ/AAAA]</t>
  </si>
  <si>
    <t>Legal Fees claimed: 15% of award, taxes included
Honoraires réclamés 15% du montant acordé, incluant les taxes</t>
  </si>
  <si>
    <t>Payable to claimant / Payable au demandeur</t>
  </si>
  <si>
    <r>
      <rPr>
        <b/>
        <sz val="8"/>
        <rFont val="Arial"/>
        <family val="2"/>
      </rPr>
      <t xml:space="preserve">* Taxes: </t>
    </r>
    <r>
      <rPr>
        <sz val="8"/>
        <rFont val="Arial"/>
        <family val="2"/>
      </rPr>
      <t xml:space="preserve">Adjudicators have authority over legal fees, but not taxes. Taxes shown in this document are based on information provided by your lawyer. Questions about taxes should be directed to your lawyer or your provincial or federal taxation offices. </t>
    </r>
  </si>
  <si>
    <t>Schedule 2</t>
  </si>
  <si>
    <t>Schedule 1</t>
  </si>
  <si>
    <t>E5442-10-</t>
  </si>
  <si>
    <t>Calculation</t>
  </si>
  <si>
    <t xml:space="preserve">If a form-filler or form-filling agency makes a claim against the lawyer or the Claimant, the lawyer must assume responsibility to pay any such claim and must notify the Claimant immediately in writing. This applies whether or not the agency or form-filler is employed by, or is on contract with, the lawyer. </t>
  </si>
  <si>
    <t>The fee is not more than the maximum fee permitted by the Courts, which is an amount equal to 30% of the Claimant's award. The Claimant has not asked me to review the legal fee to determine whether it is fair and reasonable, and I have not done so.</t>
  </si>
  <si>
    <t>Summary</t>
  </si>
  <si>
    <t>+</t>
  </si>
  <si>
    <t>=</t>
  </si>
  <si>
    <t>Amount payable to Claimant</t>
  </si>
  <si>
    <t>-</t>
  </si>
  <si>
    <t>Special Directions for Payment to Claimants</t>
  </si>
  <si>
    <t>Approved Legal Fees</t>
  </si>
  <si>
    <t>Claim Number</t>
  </si>
  <si>
    <t xml:space="preserve">REMARQUE : Veuillez ne pas modifier les parties ombragées de ce document
</t>
  </si>
  <si>
    <t>To change the approved fees so they vary from the guidelines, enter a value in the cell to the left. / Pour modifier les honoraires approuvés afin qu’ils diffèrent des lignes directrices, entrez une valeur dans la cellule de gauche.</t>
  </si>
  <si>
    <t>Chief Adjudicator's Fee Guideline Calculation Table
Tableau du calcul des lignes sur directrices honoraires</t>
  </si>
  <si>
    <t>No text / Not Applicable
Vide / Sans Objet</t>
  </si>
  <si>
    <t>E-Blott-1</t>
  </si>
  <si>
    <t>Special lawyer considerations</t>
  </si>
  <si>
    <t>Former Blott client, Transition Provisions apply</t>
  </si>
  <si>
    <t>Enter an X in the box below if needed.
Veuilliez placer un X dans le case si-dessous au besoin.</t>
  </si>
  <si>
    <t>100 – 1975 Scarth Street</t>
  </si>
  <si>
    <t>ATTN: Reviews &amp; Appeals</t>
  </si>
  <si>
    <t>Chief Adjudicator's Office</t>
  </si>
  <si>
    <t>IAP Adjudication Secretariat</t>
  </si>
  <si>
    <t>Send your request to:</t>
  </si>
  <si>
    <t>Address</t>
  </si>
  <si>
    <t>Telephone Number</t>
  </si>
  <si>
    <t>Date</t>
  </si>
  <si>
    <t>REASONS FOR APPEAL REQUEST: (add an extra page if necessary)</t>
  </si>
  <si>
    <t>I appeal the outcome of this legal fee ruling to the Chief Adjudicator or his designate.</t>
  </si>
  <si>
    <r>
      <t>If you disagree with this ruling on the fairness and reasonableness</t>
    </r>
    <r>
      <rPr>
        <sz val="10"/>
        <color theme="1"/>
        <rFont val="Arial"/>
        <family val="2"/>
      </rPr>
      <t xml:space="preserve"> of the legal fees approved above, you have the right to appeal the ruling to the Chief Adjudicator or his designate. If you choose to exercise this right, you must do so by completing the bottom of this form and delivering it to the IAP Adjudication Secretariat within 7 days of the day you receive this ruling, unless the Chief Adjudicator allows more time.</t>
    </r>
  </si>
  <si>
    <t>For help with this form, contact Decision Clerks at CAO_DC@irsad-sapi.gc.ca</t>
  </si>
  <si>
    <r>
      <t xml:space="preserve">If the lawyer is being charged for "costs thrown away" due to GP-7, this must reflect the amount </t>
    </r>
    <r>
      <rPr>
        <b/>
        <i/>
        <sz val="9"/>
        <rFont val="Segoe UI"/>
        <family val="2"/>
      </rPr>
      <t xml:space="preserve">after </t>
    </r>
    <r>
      <rPr>
        <i/>
        <sz val="9"/>
        <rFont val="Segoe UI"/>
        <family val="2"/>
      </rPr>
      <t>the chargeback.</t>
    </r>
  </si>
  <si>
    <r>
      <rPr>
        <b/>
        <sz val="10"/>
        <rFont val="Arial"/>
        <family val="2"/>
      </rPr>
      <t>NOTICE TO CLAIMANT</t>
    </r>
    <r>
      <rPr>
        <sz val="10"/>
        <rFont val="Arial"/>
        <family val="2"/>
      </rPr>
      <t xml:space="preserve">
If you do not receive the full amount of your entitlement (see "Amount payable to Claimant")  within 60 days of receiving this ruling, or if someone asks for payment from your compensation because of any “assignment” of IAP settlement proceeds or Direction to Pay, please contact the Chief Adjudicator’s Office immediately.</t>
    </r>
  </si>
  <si>
    <r>
      <rPr>
        <b/>
        <sz val="10"/>
        <rFont val="Arial"/>
        <family val="2"/>
      </rPr>
      <t>NOTICE TO CLAIMANT</t>
    </r>
    <r>
      <rPr>
        <sz val="10"/>
        <rFont val="Arial"/>
        <family val="2"/>
      </rPr>
      <t xml:space="preserve">
If you do not receive the full amount of your entitlement (see "Amount payable to Claimant") within 60 days of receiving this ruling, or if someone asks for payment from your compensation because of any “assignment” of IAP settlement proceeds or Direction to Pay, please contact the Chief Adjudicator’s Office immediately.</t>
    </r>
  </si>
  <si>
    <t>Any fee payable to the Transition Coordinator and / or Blott &amp; Company (as determined by the Transition Coordinator) shall be absorbed by the Claimant's lawyer.</t>
  </si>
  <si>
    <t>To:</t>
  </si>
  <si>
    <t>Address:</t>
  </si>
  <si>
    <t>And to:</t>
  </si>
  <si>
    <t>Lawyer</t>
  </si>
  <si>
    <t>Signature of Party requesting appeal</t>
  </si>
  <si>
    <t>E-mail Address (optional)</t>
  </si>
  <si>
    <t>Regina, SK  S4P 2H1</t>
  </si>
  <si>
    <t>Demandeur</t>
  </si>
  <si>
    <t>Demande no</t>
  </si>
  <si>
    <t>Adjudicateur</t>
  </si>
  <si>
    <t>Annexe 1</t>
  </si>
  <si>
    <t>Annexe 2</t>
  </si>
  <si>
    <t>DÉCISION DE L'ADJUDICATEUR CONCERNANT LES HONORAIRES</t>
  </si>
  <si>
    <t>Contribution du Canada à l'égard des honoraires</t>
  </si>
  <si>
    <t>Indemnité totale, y compris la contribution du Canada à l'égard des honoraires</t>
  </si>
  <si>
    <t>Montant payable au demandeur</t>
  </si>
  <si>
    <t>Demande No</t>
  </si>
  <si>
    <r>
      <t>Si vous n’approuvez pas cette décision quant au caractère équitable et raisonnable</t>
    </r>
    <r>
      <rPr>
        <sz val="10"/>
        <color theme="1"/>
        <rFont val="Arial"/>
        <family val="2"/>
      </rPr>
      <t xml:space="preserve"> des honoraires approuvés ci-dessus, vous avez le droit de demander à l’adjudicateur en chef ou à son représentant de revoir cette décision. Si vous souhaitez exercer ce droit, vous devez le faire en remplissant le bas de ce formulaire et le transmettre au Secrétariat d’adjudication du PEI dans les sept (7) jours de la réception de cette décision, à moins que l’adjudicateur en chef ne prévoie un autre délai.</t>
    </r>
  </si>
  <si>
    <t>100 – 1975 rue Scarth</t>
  </si>
  <si>
    <t>Régina, SK  S4P 2H1</t>
  </si>
  <si>
    <t>Je demande à l’adjudicateur en chef ou à son représentant de réviser cette décision portant sur les honoraires</t>
  </si>
  <si>
    <t>MOTIFS: (ajouter des pages supplémentaires au besoin)</t>
  </si>
  <si>
    <t>Addresse</t>
  </si>
  <si>
    <t>Numéro de téléphone</t>
  </si>
  <si>
    <t>Signature du partie demandant une révision</t>
  </si>
  <si>
    <t xml:space="preserve">Secrétariat d'adjudication des pensionnats indiens
</t>
  </si>
  <si>
    <t>Au:</t>
  </si>
  <si>
    <t>Addresse:</t>
  </si>
  <si>
    <t>Indemnité totale (décision ou règlement négocié)</t>
  </si>
  <si>
    <t>Avocat</t>
  </si>
  <si>
    <t>Total des honoraires et des taxes payables à l'avocat *</t>
  </si>
  <si>
    <t>Total des honoraries réclamés</t>
  </si>
  <si>
    <t>Total des honoraries approuvés</t>
  </si>
  <si>
    <t>Total des honoraries approvés et des taxes *</t>
  </si>
  <si>
    <t>Montant payable au demandeur après déduction des honoraires et des taxes *</t>
  </si>
  <si>
    <r>
      <rPr>
        <b/>
        <sz val="8"/>
        <rFont val="Arial"/>
        <family val="2"/>
      </rPr>
      <t xml:space="preserve">* Taxes: </t>
    </r>
    <r>
      <rPr>
        <sz val="8"/>
        <rFont val="Arial"/>
        <family val="2"/>
      </rPr>
      <t>Les adjudicateurs ont un pouvoir en matière de honoraires, mais pas en matière de taxation. Les taxes indiquées dans cette annexe sont basées sur les renseignements fournis par l’avocat. Les questions au sujet des taxes doivent être adressées au bureau d’impôt provincial ou fédéral concerné.</t>
    </r>
  </si>
  <si>
    <t>Claimant's Lawyer
Avocat</t>
  </si>
  <si>
    <t xml:space="preserve">The total amount of money the Claimant will receive from the lawyer is </t>
  </si>
  <si>
    <t>Bureau de l'adjudicateur en chef</t>
  </si>
  <si>
    <t>Cessions ou frais supplémentaires:</t>
  </si>
  <si>
    <t>Si un remplisseur de formulaires ou un organisme chargé de remplir les formulaires présente une réclamation à un avocat ou à un demandeur, c'est l'avocat qui doit assumer la responsabilité du paiement et il doit immédiatement en informer par écrit le demandeur. Cette consigne s'applique dans tous les cas, que l'organisme ou le remplisseur de formulaires soient ou non employés par l'avocat, ou qu'ils aient ou non un conclu un contrat avec lui.</t>
  </si>
  <si>
    <t>Remplisseurs de formulaires:</t>
  </si>
  <si>
    <t>A lawyer who takes over a file from another lawyer is responsible to protect the Claimant from any claims for legal fees, disbursements, and taxes by any previous lawyer, by an agreement to allocate those charges between firms. I have asked if there is any agreement between lawyers about the apportionment of fees and am told that there is none. Therefore, the fees I approve in this Ruling carry an obligation and undertaking by this lawyer:
   a. to protect the Claimant from any claims by any previous lawyer for fees, disbursements, taxes or otherwise; and 
   b. not to release any fees until those claims have been resolved.</t>
  </si>
  <si>
    <r>
      <t xml:space="preserve"> (the amount payable to the Claimant, shown above). Nothing may be withheld from this payment for any purpose, including third party assignments, cash advances, directions to pay, or otherwise. Any assignment of IAP settlement proceeds is unlawful and violates both Court Orders and The </t>
    </r>
    <r>
      <rPr>
        <i/>
        <sz val="10"/>
        <rFont val="Arial"/>
        <family val="2"/>
      </rPr>
      <t>Financial Administration Act</t>
    </r>
    <r>
      <rPr>
        <sz val="10"/>
        <rFont val="Arial"/>
        <family val="2"/>
      </rPr>
      <t>. Further, the lawyer may not deduct any disbursements, or costs associated with the management of the file, or anything else, from the amount payable to the Claimant.</t>
    </r>
  </si>
  <si>
    <r>
      <rPr>
        <b/>
        <sz val="10"/>
        <rFont val="Arial"/>
        <family val="2"/>
      </rPr>
      <t>AVIS AU DEMANDEUR</t>
    </r>
    <r>
      <rPr>
        <sz val="10"/>
        <rFont val="Arial"/>
        <family val="2"/>
      </rPr>
      <t xml:space="preserve">
Si vous ne recevez pas le montant total auquel vous avez droit (voir "Montant payable au demandeur") dans les 60 jours de votre réception de cette décision, ou si quelqu'un vous demande de soustraire du montant de votre indemnité un paiement quelconque sous prétexte d'une « cession » des produits du règlement en vertu du PEI ou pour satisfaire à une directive de paiement, communiquez immédiatement avec le Bureau de l'adjudicateur en chef.</t>
    </r>
  </si>
  <si>
    <t>Sommaire</t>
  </si>
  <si>
    <t>The fees I approve in this Ruling carry an obligation and undertaking by this lawyer:
   a. to protect the Claimant from any claims by any previous lawyer for fees, disbursements, taxes or otherwise; and
   b. not to release any fees until those claims have been resolved.</t>
  </si>
  <si>
    <t xml:space="preserve">Les honoraires que j'approuve dans le cadre de la présente décision imposent l'obligation et l'engagement de la part de l'avocat actuel:
 a. de protéger le demandeur de toute demande de remboursement des honoraires, de débours, de taxes ou autres qui pourrait être faite par l'avocat précédent; 
 b. de ne pas débloquer les honoraires tant que ces réclamations n'ont pas été réglées.  
</t>
  </si>
  <si>
    <t xml:space="preserve">Un avocat qui reprend le dossier d'un autre avocat a la responsabilité de protéger le demandeur de toute demande des honoraires, de débours ou de taxes qui serait présentée par l'avocat précédent, dans le cadre d'une entente de répartition des frais conclue entre les cabinets. J'ai demandé s'il existait une telle entente entre les avocats et l'on m'a répondu qu'il n'y en avait pas. Par conséquent, des honoraires que j'approuve dans le cadre de la présente décision imposent l'obligation et l'engagement de la part de l'avocat actuel:
 a. de protéger le demandeur de toute demande de remboursement des honoraires, de débours, de taxes ou autres qui pourrait être faite par l'avocat précédent; 
 b. de ne pas débloquer des honoraires tant que ces réclamations n'ont pas été réglées.  </t>
  </si>
  <si>
    <t>Unité des révisions et appels</t>
  </si>
  <si>
    <r>
      <rPr>
        <b/>
        <sz val="10"/>
        <rFont val="Arial"/>
        <family val="2"/>
      </rPr>
      <t>AVIS AU DEMANDEUR</t>
    </r>
    <r>
      <rPr>
        <sz val="10"/>
        <rFont val="Arial"/>
        <family val="2"/>
      </rPr>
      <t xml:space="preserve">
Si vous ne recevez pas le montant total auquel vous avez droit (voir "Montant payable au demandeur") dans les 60 jours de la réception de cette décision, ou si quelqu'un vous demande de soustraire du montant de votre indemnité un paiement quelconque sous prétexte d'une « cession » des produits du règlement en vertu du PEI ou pour satisfaire à une directive de paiement, communiquez immédiatement avec le Bureau de l'adjudicateur en chef.</t>
    </r>
  </si>
  <si>
    <t>Le demandeur ne m’a pas demandé d’examiner le caractère équitable et raisonnable des honoraires proposés et je n’ai pas décidé de le faire de mon propre chef. Donc, mes conclusions à l’égard des honoraires proposés se limitent à confirmer qu’ils n'excèdent pas le plafond fixé à 30 % de l’indemnité accordée au demandeur.</t>
  </si>
  <si>
    <t>Pour obtenir de l'aide avec ce formulaire, veuillez communiquer avec l'unité de décision: CAO_DC@irsa-sapi.gc.ca</t>
  </si>
  <si>
    <r>
      <t xml:space="preserve">Pour de plus amples informations concernant le calcul des honoraires ou concernant les honoraires de facon générale, veulliez consulter notre site internet au: </t>
    </r>
    <r>
      <rPr>
        <b/>
        <sz val="10"/>
        <rFont val="Arial"/>
        <family val="2"/>
      </rPr>
      <t>www.iap-pei.ca</t>
    </r>
  </si>
  <si>
    <t>Envoyez votre demande au:</t>
  </si>
  <si>
    <t>janvier</t>
  </si>
  <si>
    <t>février</t>
  </si>
  <si>
    <t>mars</t>
  </si>
  <si>
    <t>avril</t>
  </si>
  <si>
    <t>mai</t>
  </si>
  <si>
    <t>juin</t>
  </si>
  <si>
    <t>juillet</t>
  </si>
  <si>
    <t>août</t>
  </si>
  <si>
    <t>septembre</t>
  </si>
  <si>
    <t>octobre</t>
  </si>
  <si>
    <t>novembre</t>
  </si>
  <si>
    <t>décembre</t>
  </si>
  <si>
    <t>Honoraries approuvés</t>
  </si>
  <si>
    <t>Courriel (optionnel)</t>
  </si>
  <si>
    <t>Reasons for approval of legal fees are on the attached document.</t>
  </si>
  <si>
    <t xml:space="preserve">Total Awarded in IAP Decision or NSP
Montant total accordé </t>
  </si>
  <si>
    <t xml:space="preserve"> (le montant payable au demandeur, indiqué ci-dessus). Aucune somme ne peut être retenue de ce montant pour quelque motif que ce soit, y compris pour les cessions à des tiers, les  avances de fonds, les directives de paiement, etc.  Toute cession du produit d'une entente de règlement dans le cadre du PEI est illégale et viole tant les ordonnances des tribunaux que la Loi sur l'administration des finances publiques. De plus, un avocat ne peut déduire du montant à verser au demandeur aucuns débours ni aucune dépense associée à la gestion du dossier ou à toute autre chose.</t>
  </si>
  <si>
    <t xml:space="preserve">La somme totale que le demandeur recevra de l'avocat s'élève à </t>
  </si>
  <si>
    <t>Instructions spéciales de paiement au demandeur</t>
  </si>
  <si>
    <t>Les motif de l'approbation des honoraires figurent dans le document ci-joint</t>
  </si>
  <si>
    <t>Another lawyer represented the claimant previously - Long Text
Un autre avocat a représenté le demandeur antérieurement - long texte</t>
  </si>
  <si>
    <t>Another lawyer represented the claimant previously - Short Text
Un autre avocat a représenté le demandeur antérieurement - court terme</t>
  </si>
  <si>
    <r>
      <t xml:space="preserve">Previous lawyer representation text selection
Choix de text sur les avocats antécedants
</t>
    </r>
    <r>
      <rPr>
        <sz val="10"/>
        <rFont val="Arial"/>
        <family val="2"/>
      </rPr>
      <t>Enter an X in one of the boxes below for your choice. - Veuilliez placer un X dans l'une des cases ci-dessous pour votre choix.</t>
    </r>
  </si>
  <si>
    <t>Les motifs de l’approbation des honoraires:</t>
  </si>
  <si>
    <t>Enter an X in the box below if needed.
Veuilliez placer un X dans les case si-dessous au besoin.</t>
  </si>
</sst>
</file>

<file path=xl/styles.xml><?xml version="1.0" encoding="utf-8"?>
<styleSheet xmlns="http://schemas.openxmlformats.org/spreadsheetml/2006/main">
  <numFmts count="3">
    <numFmt numFmtId="44" formatCode="_(&quot;$&quot;* #,##0.00_);_(&quot;$&quot;* \(#,##0.00\);_(&quot;$&quot;* &quot;-&quot;??_);_(@_)"/>
    <numFmt numFmtId="164" formatCode="&quot;$&quot;#,##0.00"/>
    <numFmt numFmtId="165" formatCode="0.0%"/>
  </numFmts>
  <fonts count="16">
    <font>
      <sz val="10"/>
      <name val="Arial"/>
    </font>
    <font>
      <sz val="10"/>
      <name val="Arial"/>
      <family val="2"/>
    </font>
    <font>
      <b/>
      <sz val="10"/>
      <name val="Arial"/>
      <family val="2"/>
    </font>
    <font>
      <b/>
      <sz val="14"/>
      <name val="Arial"/>
      <family val="2"/>
    </font>
    <font>
      <sz val="10"/>
      <name val="Arial"/>
      <family val="2"/>
    </font>
    <font>
      <sz val="8"/>
      <name val="Arial"/>
      <family val="2"/>
    </font>
    <font>
      <b/>
      <sz val="12"/>
      <name val="Arial"/>
      <family val="2"/>
    </font>
    <font>
      <sz val="8"/>
      <color theme="0" tint="-0.499984740745262"/>
      <name val="Arial"/>
      <family val="2"/>
    </font>
    <font>
      <i/>
      <sz val="10"/>
      <name val="Arial"/>
      <family val="2"/>
    </font>
    <font>
      <b/>
      <sz val="8"/>
      <color rgb="FFFF0000"/>
      <name val="Arial"/>
      <family val="2"/>
    </font>
    <font>
      <b/>
      <sz val="8"/>
      <name val="Arial"/>
      <family val="2"/>
    </font>
    <font>
      <i/>
      <sz val="9"/>
      <name val="Segoe UI"/>
      <family val="2"/>
    </font>
    <font>
      <sz val="10"/>
      <color theme="1"/>
      <name val="Arial"/>
      <family val="2"/>
    </font>
    <font>
      <b/>
      <sz val="10"/>
      <color theme="1"/>
      <name val="Arial"/>
      <family val="2"/>
    </font>
    <font>
      <b/>
      <i/>
      <sz val="9"/>
      <name val="Segoe UI"/>
      <family val="2"/>
    </font>
    <font>
      <sz val="10"/>
      <color theme="0" tint="-0.249977111117893"/>
      <name val="Arial"/>
      <family val="2"/>
    </font>
  </fonts>
  <fills count="6">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indexed="64"/>
      </bottom>
      <diagonal/>
    </border>
    <border>
      <left style="thin">
        <color theme="0" tint="-0.24994659260841701"/>
      </left>
      <right style="thin">
        <color theme="0" tint="-0.24994659260841701"/>
      </right>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theme="0" tint="-0.24994659260841701"/>
      </right>
      <top style="thin">
        <color indexed="64"/>
      </top>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theme="0" tint="-0.24994659260841701"/>
      </right>
      <top style="thin">
        <color indexed="64"/>
      </top>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right style="thin">
        <color indexed="64"/>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indexed="64"/>
      </left>
      <right/>
      <top style="thin">
        <color theme="0" tint="-0.24994659260841701"/>
      </top>
      <bottom/>
      <diagonal/>
    </border>
    <border>
      <left style="thin">
        <color indexed="64"/>
      </left>
      <right style="thin">
        <color indexed="64"/>
      </right>
      <top/>
      <bottom/>
      <diagonal/>
    </border>
    <border>
      <left/>
      <right style="thin">
        <color theme="0" tint="-0.24994659260841701"/>
      </right>
      <top/>
      <bottom style="thin">
        <color indexed="64"/>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theme="0" tint="-0.24994659260841701"/>
      </top>
      <bottom style="double">
        <color indexed="64"/>
      </bottom>
      <diagonal/>
    </border>
    <border>
      <left style="thin">
        <color theme="0" tint="-0.24994659260841701"/>
      </left>
      <right/>
      <top style="thin">
        <color theme="0" tint="-0.24994659260841701"/>
      </top>
      <bottom style="double">
        <color indexed="64"/>
      </bottom>
      <diagonal/>
    </border>
    <border>
      <left/>
      <right style="thin">
        <color indexed="64"/>
      </right>
      <top style="thin">
        <color theme="0" tint="-0.24994659260841701"/>
      </top>
      <bottom style="double">
        <color indexed="64"/>
      </bottom>
      <diagonal/>
    </border>
    <border>
      <left style="thin">
        <color theme="0" tint="-0.24994659260841701"/>
      </left>
      <right/>
      <top style="thin">
        <color theme="0" tint="-0.24994659260841701"/>
      </top>
      <bottom/>
      <diagonal/>
    </border>
    <border>
      <left style="thin">
        <color indexed="64"/>
      </left>
      <right/>
      <top style="thin">
        <color theme="0" tint="-0.24994659260841701"/>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384">
    <xf numFmtId="0" fontId="0" fillId="0" borderId="0" xfId="0"/>
    <xf numFmtId="0" fontId="5" fillId="0" borderId="0" xfId="0" applyFont="1" applyBorder="1" applyAlignment="1">
      <alignment wrapText="1"/>
    </xf>
    <xf numFmtId="0" fontId="4" fillId="0" borderId="0" xfId="0" applyFont="1" applyAlignment="1" applyProtection="1">
      <alignment vertical="center" wrapText="1"/>
    </xf>
    <xf numFmtId="0" fontId="4" fillId="0" borderId="0" xfId="0" applyFont="1"/>
    <xf numFmtId="0" fontId="5" fillId="0" borderId="0" xfId="0" applyFont="1" applyAlignment="1">
      <alignment vertical="center" wrapText="1"/>
    </xf>
    <xf numFmtId="0" fontId="5" fillId="3" borderId="5" xfId="0" applyFont="1" applyFill="1" applyBorder="1" applyAlignment="1">
      <alignment horizontal="center" vertical="center"/>
    </xf>
    <xf numFmtId="0" fontId="5" fillId="5" borderId="5" xfId="0" applyFont="1" applyFill="1" applyBorder="1" applyAlignment="1">
      <alignment horizontal="center" vertical="center"/>
    </xf>
    <xf numFmtId="0" fontId="5" fillId="3" borderId="1" xfId="0" applyFont="1" applyFill="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0" fillId="0" borderId="0" xfId="0" applyFill="1"/>
    <xf numFmtId="0" fontId="2" fillId="0" borderId="0" xfId="0" applyFont="1" applyFill="1"/>
    <xf numFmtId="0" fontId="5" fillId="0" borderId="0" xfId="0" applyFont="1" applyAlignment="1">
      <alignment horizontal="center"/>
    </xf>
    <xf numFmtId="0" fontId="4" fillId="3" borderId="1" xfId="0" applyFont="1" applyFill="1" applyBorder="1" applyAlignment="1">
      <alignment horizontal="center" vertical="center" wrapText="1"/>
    </xf>
    <xf numFmtId="0" fontId="4" fillId="0" borderId="0" xfId="3" applyProtection="1"/>
    <xf numFmtId="0" fontId="4" fillId="5" borderId="1" xfId="0" applyFont="1" applyFill="1" applyBorder="1" applyAlignment="1">
      <alignment horizontal="center"/>
    </xf>
    <xf numFmtId="14" fontId="0" fillId="0" borderId="0" xfId="0" applyNumberFormat="1"/>
    <xf numFmtId="0" fontId="4" fillId="0" borderId="0" xfId="0" applyFont="1" applyAlignment="1">
      <alignment horizontal="left"/>
    </xf>
    <xf numFmtId="49" fontId="0" fillId="0" borderId="0" xfId="0" applyNumberFormat="1"/>
    <xf numFmtId="0" fontId="1" fillId="0" borderId="0" xfId="0" applyFont="1"/>
    <xf numFmtId="0" fontId="5" fillId="0" borderId="0" xfId="0" applyFont="1" applyAlignment="1">
      <alignment horizontal="center"/>
    </xf>
    <xf numFmtId="164" fontId="5" fillId="0" borderId="0" xfId="0" applyNumberFormat="1" applyFont="1" applyAlignment="1">
      <alignment horizontal="center"/>
    </xf>
    <xf numFmtId="0" fontId="0" fillId="0" borderId="0" xfId="0" applyAlignment="1">
      <alignment horizontal="center"/>
    </xf>
    <xf numFmtId="0" fontId="5" fillId="0" borderId="0" xfId="0" applyFont="1" applyAlignment="1">
      <alignment horizontal="center" vertical="center"/>
    </xf>
    <xf numFmtId="0" fontId="2" fillId="0" borderId="0" xfId="0" applyFont="1" applyAlignment="1">
      <alignment horizontal="center"/>
    </xf>
    <xf numFmtId="0" fontId="2" fillId="0" borderId="0" xfId="0" applyFont="1" applyFill="1" applyAlignment="1">
      <alignment horizontal="center"/>
    </xf>
    <xf numFmtId="0" fontId="0" fillId="0" borderId="0" xfId="0" applyFill="1" applyAlignment="1">
      <alignment horizontal="center"/>
    </xf>
    <xf numFmtId="0" fontId="5" fillId="0" borderId="0" xfId="0" applyFont="1" applyBorder="1" applyAlignment="1">
      <alignment horizontal="center" wrapText="1"/>
    </xf>
    <xf numFmtId="0" fontId="1" fillId="0" borderId="0" xfId="0" applyFont="1" applyBorder="1" applyAlignment="1">
      <alignment horizontal="left" wrapText="1"/>
    </xf>
    <xf numFmtId="0" fontId="0" fillId="0" borderId="0" xfId="0" applyFill="1" applyBorder="1" applyAlignment="1">
      <alignment horizontal="left"/>
    </xf>
    <xf numFmtId="0" fontId="0" fillId="0" borderId="0" xfId="0" applyFill="1" applyBorder="1" applyAlignment="1"/>
    <xf numFmtId="0" fontId="0" fillId="0" borderId="0" xfId="0" applyFill="1" applyBorder="1" applyAlignment="1">
      <alignment horizontal="center"/>
    </xf>
    <xf numFmtId="0" fontId="0" fillId="0" borderId="23" xfId="0" applyFill="1" applyBorder="1"/>
    <xf numFmtId="0" fontId="0" fillId="0" borderId="21" xfId="0" applyFill="1" applyBorder="1" applyAlignment="1">
      <alignment vertical="center"/>
    </xf>
    <xf numFmtId="44" fontId="0" fillId="0" borderId="0" xfId="0" applyNumberFormat="1" applyFill="1" applyBorder="1" applyAlignment="1"/>
    <xf numFmtId="44" fontId="0" fillId="0" borderId="0" xfId="0" applyNumberFormat="1"/>
    <xf numFmtId="44" fontId="1" fillId="0" borderId="0" xfId="0" applyNumberFormat="1" applyFont="1" applyBorder="1" applyAlignment="1">
      <alignment horizontal="left" wrapText="1"/>
    </xf>
    <xf numFmtId="0" fontId="4" fillId="0" borderId="43" xfId="0" applyFont="1" applyFill="1" applyBorder="1" applyAlignment="1">
      <alignment horizontal="center"/>
    </xf>
    <xf numFmtId="44" fontId="0" fillId="0" borderId="0" xfId="0" applyNumberFormat="1" applyAlignment="1">
      <alignment horizontal="center"/>
    </xf>
    <xf numFmtId="0" fontId="0" fillId="0" borderId="34" xfId="0" applyFill="1" applyBorder="1"/>
    <xf numFmtId="0" fontId="4" fillId="0" borderId="37" xfId="0" applyFont="1" applyFill="1" applyBorder="1" applyAlignment="1">
      <alignment horizontal="center"/>
    </xf>
    <xf numFmtId="0" fontId="1" fillId="0" borderId="43" xfId="0" applyFont="1" applyFill="1" applyBorder="1" applyAlignment="1">
      <alignment horizontal="center"/>
    </xf>
    <xf numFmtId="0" fontId="1" fillId="0" borderId="29" xfId="0" quotePrefix="1" applyFont="1" applyFill="1" applyBorder="1" applyAlignment="1">
      <alignment horizontal="center"/>
    </xf>
    <xf numFmtId="0" fontId="1" fillId="0" borderId="0" xfId="0" applyFont="1" applyFill="1" applyBorder="1" applyAlignment="1">
      <alignment horizontal="center"/>
    </xf>
    <xf numFmtId="0" fontId="2" fillId="0" borderId="0" xfId="0" applyFont="1" applyBorder="1" applyAlignment="1">
      <alignment horizontal="left"/>
    </xf>
    <xf numFmtId="0" fontId="0" fillId="0" borderId="16" xfId="0" applyBorder="1" applyAlignment="1">
      <alignment horizontal="left"/>
    </xf>
    <xf numFmtId="0" fontId="4" fillId="0" borderId="0" xfId="0" applyFont="1" applyAlignment="1">
      <alignment horizontal="left"/>
    </xf>
    <xf numFmtId="0" fontId="0" fillId="0" borderId="0" xfId="0" applyAlignment="1">
      <alignment horizontal="center"/>
    </xf>
    <xf numFmtId="0" fontId="0" fillId="0" borderId="0" xfId="0" applyBorder="1" applyAlignment="1">
      <alignment horizontal="left"/>
    </xf>
    <xf numFmtId="0" fontId="4" fillId="0" borderId="0" xfId="0" applyFont="1" applyAlignment="1">
      <alignment horizontal="left"/>
    </xf>
    <xf numFmtId="0" fontId="4" fillId="0" borderId="31" xfId="0" applyFont="1" applyFill="1" applyBorder="1" applyAlignment="1">
      <alignment horizontal="left"/>
    </xf>
    <xf numFmtId="0" fontId="4" fillId="0" borderId="24" xfId="0" applyFont="1" applyFill="1" applyBorder="1" applyAlignment="1">
      <alignment horizontal="left"/>
    </xf>
    <xf numFmtId="0" fontId="0" fillId="0" borderId="0" xfId="0" applyAlignment="1">
      <alignment horizontal="center"/>
    </xf>
    <xf numFmtId="0" fontId="2" fillId="0" borderId="0" xfId="0" applyFont="1" applyFill="1" applyAlignment="1">
      <alignment horizontal="center"/>
    </xf>
    <xf numFmtId="0" fontId="0" fillId="0" borderId="0" xfId="0" applyFill="1" applyAlignment="1">
      <alignment horizontal="center"/>
    </xf>
    <xf numFmtId="0" fontId="0" fillId="0" borderId="0" xfId="0" applyFill="1" applyAlignment="1"/>
    <xf numFmtId="0" fontId="1" fillId="0" borderId="50" xfId="0" applyFont="1" applyFill="1" applyBorder="1" applyAlignment="1">
      <alignment horizontal="center" vertical="center" wrapText="1"/>
    </xf>
    <xf numFmtId="0" fontId="2" fillId="0" borderId="0" xfId="0" applyFont="1" applyFill="1" applyBorder="1" applyAlignment="1">
      <alignment horizontal="center"/>
    </xf>
    <xf numFmtId="0" fontId="5" fillId="0" borderId="0" xfId="0" applyFont="1"/>
    <xf numFmtId="0" fontId="4" fillId="0" borderId="0" xfId="0" applyFont="1" applyAlignment="1">
      <alignment horizontal="left"/>
    </xf>
    <xf numFmtId="0" fontId="0" fillId="0" borderId="0" xfId="0"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44" fontId="0" fillId="0" borderId="43" xfId="0" applyNumberFormat="1" applyFill="1" applyBorder="1" applyAlignment="1">
      <alignment horizontal="center"/>
    </xf>
    <xf numFmtId="44" fontId="1" fillId="0" borderId="44" xfId="0" applyNumberFormat="1" applyFont="1" applyFill="1" applyBorder="1" applyAlignment="1">
      <alignment horizontal="center"/>
    </xf>
    <xf numFmtId="44" fontId="0" fillId="0" borderId="43" xfId="0" applyNumberFormat="1" applyFill="1" applyBorder="1" applyAlignment="1"/>
    <xf numFmtId="44" fontId="0" fillId="0" borderId="44" xfId="0" applyNumberFormat="1" applyFill="1" applyBorder="1" applyAlignment="1"/>
    <xf numFmtId="0" fontId="4" fillId="0" borderId="0" xfId="0" applyFont="1" applyAlignment="1">
      <alignment horizontal="left" wrapText="1"/>
    </xf>
    <xf numFmtId="0" fontId="1" fillId="0" borderId="0" xfId="0" applyFont="1" applyAlignment="1">
      <alignment horizontal="left" wrapText="1"/>
    </xf>
    <xf numFmtId="0" fontId="1" fillId="0" borderId="0" xfId="0" quotePrefix="1" applyFont="1" applyAlignment="1">
      <alignment horizontal="left" wrapText="1"/>
    </xf>
    <xf numFmtId="0" fontId="1" fillId="0" borderId="0" xfId="0" applyFont="1" applyAlignment="1">
      <alignment horizontal="left"/>
    </xf>
    <xf numFmtId="0" fontId="1" fillId="0" borderId="0" xfId="0" applyFont="1" applyAlignment="1">
      <alignment horizontal="left" vertical="top" wrapText="1"/>
    </xf>
    <xf numFmtId="0" fontId="4" fillId="0" borderId="24" xfId="0" applyFont="1" applyFill="1" applyBorder="1" applyAlignment="1">
      <alignment horizontal="left"/>
    </xf>
    <xf numFmtId="0" fontId="4" fillId="0" borderId="31" xfId="0" applyFont="1" applyFill="1" applyBorder="1" applyAlignment="1">
      <alignment horizontal="left"/>
    </xf>
    <xf numFmtId="0" fontId="2" fillId="0" borderId="0" xfId="0" applyFont="1" applyAlignment="1">
      <alignment horizontal="center"/>
    </xf>
    <xf numFmtId="0" fontId="1" fillId="0" borderId="0" xfId="0" applyFont="1" applyAlignment="1">
      <alignment horizontal="left" wrapText="1"/>
    </xf>
    <xf numFmtId="0" fontId="4" fillId="0" borderId="0" xfId="0" applyFont="1" applyAlignment="1">
      <alignment horizontal="left" wrapText="1"/>
    </xf>
    <xf numFmtId="0" fontId="1" fillId="0" borderId="0" xfId="0" applyFont="1" applyAlignment="1">
      <alignment horizontal="left" vertical="top" wrapText="1"/>
    </xf>
    <xf numFmtId="0" fontId="2" fillId="0" borderId="0" xfId="0" applyFont="1" applyFill="1" applyAlignment="1">
      <alignment horizontal="center"/>
    </xf>
    <xf numFmtId="0" fontId="5" fillId="0" borderId="0" xfId="0" applyFont="1" applyAlignment="1">
      <alignment horizontal="center"/>
    </xf>
    <xf numFmtId="0" fontId="5" fillId="0" borderId="0" xfId="0" applyFont="1" applyAlignment="1">
      <alignment horizontal="center" vertical="center"/>
    </xf>
    <xf numFmtId="0" fontId="0" fillId="0" borderId="0" xfId="0" applyAlignment="1">
      <alignment horizontal="center"/>
    </xf>
    <xf numFmtId="164" fontId="5" fillId="0" borderId="0" xfId="0" applyNumberFormat="1" applyFont="1" applyAlignment="1">
      <alignment horizontal="center"/>
    </xf>
    <xf numFmtId="0" fontId="1" fillId="0" borderId="0" xfId="0" applyFont="1" applyBorder="1" applyAlignment="1">
      <alignment horizontal="left" wrapText="1"/>
    </xf>
    <xf numFmtId="44" fontId="1" fillId="0" borderId="0" xfId="0" applyNumberFormat="1" applyFont="1" applyBorder="1" applyAlignment="1">
      <alignment horizontal="left" wrapText="1"/>
    </xf>
    <xf numFmtId="0" fontId="4" fillId="0" borderId="0" xfId="0" applyFont="1" applyAlignment="1">
      <alignment horizontal="left"/>
    </xf>
    <xf numFmtId="0" fontId="0" fillId="0" borderId="0" xfId="0" applyFill="1"/>
    <xf numFmtId="0" fontId="2" fillId="0" borderId="0" xfId="0" applyFont="1" applyFill="1"/>
    <xf numFmtId="0" fontId="1" fillId="0" borderId="24" xfId="0" applyFont="1" applyFill="1" applyBorder="1" applyAlignment="1">
      <alignment horizontal="left"/>
    </xf>
    <xf numFmtId="0" fontId="0" fillId="0" borderId="0" xfId="0" applyFill="1" applyAlignment="1">
      <alignment horizontal="center"/>
    </xf>
    <xf numFmtId="44" fontId="0" fillId="0" borderId="0" xfId="0" applyNumberFormat="1" applyFill="1" applyBorder="1" applyAlignment="1"/>
    <xf numFmtId="0" fontId="1" fillId="0" borderId="0" xfId="0" applyFont="1" applyAlignment="1"/>
    <xf numFmtId="0" fontId="1" fillId="0" borderId="0" xfId="0" applyFont="1" applyFill="1" applyAlignment="1">
      <alignment horizontal="left" wrapText="1"/>
    </xf>
    <xf numFmtId="0" fontId="1" fillId="0" borderId="0" xfId="0" applyFont="1" applyFill="1" applyAlignment="1">
      <alignment wrapText="1"/>
    </xf>
    <xf numFmtId="0" fontId="1" fillId="0" borderId="0" xfId="0" applyFont="1" applyFill="1" applyAlignment="1"/>
    <xf numFmtId="0" fontId="5" fillId="0" borderId="0" xfId="0" applyFont="1" applyAlignment="1">
      <alignment horizontal="center"/>
    </xf>
    <xf numFmtId="0" fontId="2" fillId="0" borderId="0" xfId="0" applyFont="1" applyFill="1"/>
    <xf numFmtId="0" fontId="0" fillId="0" borderId="0" xfId="0" applyFill="1"/>
    <xf numFmtId="0" fontId="2" fillId="0" borderId="0" xfId="0" applyFont="1" applyFill="1"/>
    <xf numFmtId="0" fontId="1" fillId="0" borderId="0" xfId="0" applyFont="1" applyFill="1" applyBorder="1" applyAlignment="1" applyProtection="1">
      <alignment horizontal="left"/>
    </xf>
    <xf numFmtId="0" fontId="1" fillId="0" borderId="0" xfId="0" applyFont="1" applyFill="1" applyBorder="1" applyAlignment="1">
      <alignment horizontal="left"/>
    </xf>
    <xf numFmtId="0" fontId="1" fillId="0" borderId="0" xfId="0" applyFont="1" applyAlignment="1" applyProtection="1">
      <alignment horizontal="left"/>
    </xf>
    <xf numFmtId="0" fontId="15" fillId="0" borderId="0" xfId="0" applyFont="1"/>
    <xf numFmtId="0" fontId="0" fillId="0" borderId="0" xfId="0" applyFill="1"/>
    <xf numFmtId="0" fontId="2" fillId="0" borderId="0" xfId="0" applyFont="1" applyFill="1"/>
    <xf numFmtId="0" fontId="0" fillId="0" borderId="0" xfId="0" applyAlignment="1">
      <alignment vertical="top"/>
    </xf>
    <xf numFmtId="0" fontId="11" fillId="0" borderId="13" xfId="0" applyFont="1" applyBorder="1" applyAlignment="1">
      <alignment wrapText="1"/>
    </xf>
    <xf numFmtId="0" fontId="11" fillId="0" borderId="0" xfId="0" applyFont="1" applyAlignment="1">
      <alignment wrapText="1"/>
    </xf>
    <xf numFmtId="0" fontId="1" fillId="0" borderId="1" xfId="0" applyFont="1" applyBorder="1" applyAlignment="1">
      <alignment vertical="top" wrapText="1"/>
    </xf>
    <xf numFmtId="0" fontId="1" fillId="0" borderId="1" xfId="0" applyFont="1" applyBorder="1" applyAlignment="1">
      <alignment vertical="top"/>
    </xf>
    <xf numFmtId="44" fontId="0" fillId="0" borderId="1" xfId="0" applyNumberFormat="1" applyBorder="1" applyAlignment="1">
      <alignment vertical="top"/>
    </xf>
    <xf numFmtId="0" fontId="0" fillId="0" borderId="1" xfId="0" applyBorder="1" applyAlignment="1">
      <alignment vertical="top" wrapText="1"/>
    </xf>
    <xf numFmtId="0" fontId="1" fillId="0" borderId="1" xfId="0" applyFont="1" applyBorder="1" applyAlignment="1" applyProtection="1">
      <alignment horizontal="center" vertical="center" wrapText="1"/>
    </xf>
    <xf numFmtId="0" fontId="1" fillId="0" borderId="1" xfId="0" applyFont="1" applyBorder="1" applyAlignment="1">
      <alignment horizontal="left" wrapText="1"/>
    </xf>
    <xf numFmtId="0" fontId="0" fillId="0" borderId="1" xfId="0" applyBorder="1" applyAlignment="1">
      <alignment horizontal="left" wrapText="1"/>
    </xf>
    <xf numFmtId="0" fontId="2" fillId="4"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65" fontId="5" fillId="5" borderId="1" xfId="2"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44" fontId="5" fillId="5" borderId="3"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44" fontId="7" fillId="0" borderId="15"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44" fontId="7" fillId="0" borderId="16" xfId="0" applyNumberFormat="1" applyFont="1" applyFill="1" applyBorder="1" applyAlignment="1">
      <alignment horizontal="center"/>
    </xf>
    <xf numFmtId="0" fontId="7" fillId="0" borderId="17" xfId="0" applyFont="1" applyFill="1" applyBorder="1" applyAlignment="1">
      <alignment horizontal="center"/>
    </xf>
    <xf numFmtId="44" fontId="5" fillId="5" borderId="5"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1" xfId="0" applyFont="1" applyBorder="1" applyAlignment="1">
      <alignment horizontal="left" vertical="top" wrapText="1"/>
    </xf>
    <xf numFmtId="0" fontId="4" fillId="5" borderId="1" xfId="0" applyFont="1" applyFill="1" applyBorder="1" applyAlignment="1">
      <alignment horizontal="center" vertical="center" wrapText="1"/>
    </xf>
    <xf numFmtId="0" fontId="0" fillId="0" borderId="1" xfId="2" applyNumberFormat="1" applyFont="1" applyBorder="1" applyAlignment="1" applyProtection="1">
      <alignment horizontal="center" vertical="center"/>
      <protection locked="0"/>
    </xf>
    <xf numFmtId="44" fontId="0" fillId="0" borderId="1" xfId="1" applyFont="1" applyBorder="1" applyAlignment="1" applyProtection="1">
      <alignment horizontal="center" vertical="center" wrapText="1"/>
      <protection locked="0"/>
    </xf>
    <xf numFmtId="0" fontId="1" fillId="0" borderId="9" xfId="0" applyFont="1" applyBorder="1" applyAlignment="1" applyProtection="1">
      <alignment horizontal="center"/>
      <protection locked="0"/>
    </xf>
    <xf numFmtId="0" fontId="0" fillId="0" borderId="9" xfId="0" applyBorder="1" applyAlignment="1" applyProtection="1">
      <alignment horizontal="center"/>
      <protection locked="0"/>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2" xfId="0" applyFont="1" applyFill="1" applyBorder="1" applyAlignment="1">
      <alignment horizontal="left" vertical="top" wrapText="1"/>
    </xf>
    <xf numFmtId="44" fontId="5" fillId="5" borderId="1" xfId="1" applyFont="1" applyFill="1" applyBorder="1" applyAlignment="1">
      <alignment horizontal="center" vertical="center" wrapText="1"/>
    </xf>
    <xf numFmtId="0" fontId="5" fillId="3" borderId="1" xfId="0" applyFont="1" applyFill="1" applyBorder="1" applyAlignment="1">
      <alignment horizontal="center"/>
    </xf>
    <xf numFmtId="9" fontId="5" fillId="5" borderId="1" xfId="2" applyFont="1" applyFill="1" applyBorder="1" applyAlignment="1">
      <alignment horizontal="center" vertical="center" wrapText="1"/>
    </xf>
    <xf numFmtId="9" fontId="5" fillId="5" borderId="3" xfId="2"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3" borderId="2" xfId="0" applyFont="1" applyFill="1" applyBorder="1" applyAlignment="1">
      <alignment horizontal="center" vertical="center"/>
    </xf>
    <xf numFmtId="0" fontId="1" fillId="0" borderId="4"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44" fontId="4"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3" borderId="17" xfId="0" applyFont="1" applyFill="1" applyBorder="1" applyAlignment="1">
      <alignment horizontal="center" vertical="center" wrapText="1"/>
    </xf>
    <xf numFmtId="44" fontId="5" fillId="5" borderId="15" xfId="1" applyNumberFormat="1" applyFont="1" applyFill="1" applyBorder="1" applyAlignment="1">
      <alignment horizontal="center" vertical="center" wrapText="1"/>
    </xf>
    <xf numFmtId="44" fontId="5" fillId="5" borderId="16" xfId="1" applyNumberFormat="1" applyFont="1" applyFill="1" applyBorder="1" applyAlignment="1">
      <alignment horizontal="center" vertical="center" wrapText="1"/>
    </xf>
    <xf numFmtId="44" fontId="5" fillId="5" borderId="17" xfId="1" applyNumberFormat="1" applyFont="1" applyFill="1" applyBorder="1" applyAlignment="1">
      <alignment horizontal="center" vertical="center" wrapText="1"/>
    </xf>
    <xf numFmtId="44" fontId="5" fillId="5" borderId="4" xfId="0" applyNumberFormat="1" applyFont="1" applyFill="1" applyBorder="1" applyAlignment="1">
      <alignment horizontal="center" vertical="center" wrapText="1"/>
    </xf>
    <xf numFmtId="0" fontId="5" fillId="0" borderId="1" xfId="0" applyNumberFormat="1" applyFont="1" applyBorder="1" applyAlignment="1">
      <alignment horizontal="left" vertical="top" wrapText="1"/>
    </xf>
    <xf numFmtId="44" fontId="5" fillId="5" borderId="5" xfId="1" applyFont="1" applyFill="1" applyBorder="1" applyAlignment="1">
      <alignment horizontal="center" vertical="center"/>
    </xf>
    <xf numFmtId="0" fontId="1" fillId="5" borderId="3" xfId="0" applyFont="1" applyFill="1" applyBorder="1" applyAlignment="1">
      <alignment horizontal="right" vertical="center" wrapText="1"/>
    </xf>
    <xf numFmtId="0" fontId="0" fillId="5" borderId="4" xfId="0" applyFill="1" applyBorder="1" applyAlignment="1">
      <alignment horizontal="right" vertical="center" wrapText="1"/>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0" fontId="1"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xf>
    <xf numFmtId="0" fontId="3" fillId="0" borderId="0" xfId="0" applyFont="1" applyAlignment="1" applyProtection="1">
      <alignment horizontal="center" vertical="center" wrapText="1"/>
    </xf>
    <xf numFmtId="0" fontId="2" fillId="0" borderId="0" xfId="0" applyFont="1" applyAlignment="1" applyProtection="1">
      <alignment horizontal="center"/>
    </xf>
    <xf numFmtId="0" fontId="4" fillId="5" borderId="1" xfId="0" applyFont="1" applyFill="1" applyBorder="1" applyAlignment="1">
      <alignment horizontal="center"/>
    </xf>
    <xf numFmtId="164" fontId="4" fillId="5" borderId="1" xfId="0" applyNumberFormat="1" applyFont="1" applyFill="1" applyBorder="1" applyAlignment="1">
      <alignment horizontal="center"/>
    </xf>
    <xf numFmtId="0" fontId="4" fillId="0" borderId="1" xfId="0" applyFont="1" applyBorder="1" applyAlignment="1" applyProtection="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7" fillId="0" borderId="10" xfId="0" applyFont="1" applyFill="1" applyBorder="1" applyAlignment="1">
      <alignment horizontal="center" vertical="center" wrapText="1"/>
    </xf>
    <xf numFmtId="44" fontId="0" fillId="5" borderId="3" xfId="1" applyFont="1" applyFill="1" applyBorder="1" applyAlignment="1">
      <alignment horizontal="center" vertical="center"/>
    </xf>
    <xf numFmtId="44" fontId="0" fillId="5" borderId="4" xfId="1" applyFont="1" applyFill="1" applyBorder="1" applyAlignment="1">
      <alignment horizontal="center" vertical="center"/>
    </xf>
    <xf numFmtId="44" fontId="0" fillId="5" borderId="2" xfId="1"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44" fontId="0" fillId="0" borderId="3" xfId="1" applyFont="1" applyBorder="1" applyAlignment="1" applyProtection="1">
      <alignment horizontal="center" vertical="center"/>
      <protection locked="0"/>
    </xf>
    <xf numFmtId="44" fontId="0" fillId="0" borderId="4" xfId="1" applyFont="1" applyBorder="1" applyAlignment="1" applyProtection="1">
      <alignment horizontal="center" vertical="center"/>
      <protection locked="0"/>
    </xf>
    <xf numFmtId="44" fontId="0" fillId="0" borderId="2" xfId="1" applyFont="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164" fontId="0" fillId="5" borderId="3" xfId="1" applyNumberFormat="1" applyFont="1" applyFill="1" applyBorder="1" applyAlignment="1">
      <alignment horizontal="center" vertical="center"/>
    </xf>
    <xf numFmtId="0" fontId="5" fillId="0" borderId="1" xfId="0" applyFont="1" applyFill="1" applyBorder="1" applyAlignment="1">
      <alignment vertical="top" wrapText="1"/>
    </xf>
    <xf numFmtId="0" fontId="5" fillId="0" borderId="1" xfId="0" applyNumberFormat="1" applyFont="1" applyFill="1" applyBorder="1" applyAlignment="1">
      <alignment vertical="top" wrapText="1"/>
    </xf>
    <xf numFmtId="44"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44" fontId="5" fillId="5" borderId="2" xfId="0" applyNumberFormat="1" applyFont="1" applyFill="1" applyBorder="1" applyAlignment="1">
      <alignment horizontal="center" vertical="center" wrapText="1"/>
    </xf>
    <xf numFmtId="44" fontId="2" fillId="0" borderId="24" xfId="0" applyNumberFormat="1" applyFont="1" applyFill="1" applyBorder="1" applyAlignment="1">
      <alignment horizontal="center"/>
    </xf>
    <xf numFmtId="0" fontId="2" fillId="0" borderId="25" xfId="0" applyFont="1" applyFill="1" applyBorder="1" applyAlignment="1">
      <alignment horizontal="center"/>
    </xf>
    <xf numFmtId="44" fontId="0" fillId="0" borderId="35" xfId="0" applyNumberFormat="1" applyFill="1" applyBorder="1" applyAlignment="1">
      <alignment horizontal="center"/>
    </xf>
    <xf numFmtId="0" fontId="0" fillId="0" borderId="35" xfId="0" applyFill="1" applyBorder="1" applyAlignment="1">
      <alignment horizontal="center"/>
    </xf>
    <xf numFmtId="0" fontId="1" fillId="0" borderId="46" xfId="0" applyFont="1" applyBorder="1" applyAlignment="1">
      <alignment horizontal="left" vertical="center"/>
    </xf>
    <xf numFmtId="0" fontId="0" fillId="0" borderId="45"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4" xfId="0" applyFill="1" applyBorder="1" applyAlignment="1">
      <alignment horizontal="left"/>
    </xf>
    <xf numFmtId="0" fontId="0" fillId="0" borderId="31" xfId="0" applyFill="1" applyBorder="1" applyAlignment="1">
      <alignment horizontal="left"/>
    </xf>
    <xf numFmtId="44" fontId="0" fillId="0" borderId="24" xfId="0" applyNumberFormat="1" applyFill="1" applyBorder="1" applyAlignment="1">
      <alignment horizontal="center"/>
    </xf>
    <xf numFmtId="0" fontId="0" fillId="0" borderId="24" xfId="0" applyFill="1" applyBorder="1" applyAlignment="1">
      <alignment horizontal="center"/>
    </xf>
    <xf numFmtId="44" fontId="0" fillId="0" borderId="22" xfId="0" applyNumberFormat="1" applyFill="1" applyBorder="1" applyAlignment="1">
      <alignment horizontal="center"/>
    </xf>
    <xf numFmtId="0" fontId="0" fillId="0" borderId="22" xfId="0" applyFill="1" applyBorder="1" applyAlignment="1">
      <alignment horizontal="center"/>
    </xf>
    <xf numFmtId="0" fontId="4" fillId="0" borderId="36" xfId="0" applyFont="1" applyFill="1" applyBorder="1" applyAlignment="1">
      <alignment horizontal="left"/>
    </xf>
    <xf numFmtId="0" fontId="4" fillId="0" borderId="37" xfId="0" applyFont="1" applyFill="1" applyBorder="1" applyAlignment="1">
      <alignment horizontal="left"/>
    </xf>
    <xf numFmtId="0" fontId="1" fillId="0" borderId="24" xfId="0" applyFont="1" applyFill="1" applyBorder="1" applyAlignment="1">
      <alignment horizontal="left"/>
    </xf>
    <xf numFmtId="0" fontId="4" fillId="0" borderId="24" xfId="0" applyFont="1" applyFill="1" applyBorder="1" applyAlignment="1">
      <alignment horizontal="left"/>
    </xf>
    <xf numFmtId="0" fontId="4" fillId="0" borderId="31" xfId="0" applyFont="1" applyFill="1" applyBorder="1" applyAlignment="1">
      <alignment horizontal="left"/>
    </xf>
    <xf numFmtId="0" fontId="6" fillId="0" borderId="42" xfId="0" applyFont="1" applyBorder="1" applyAlignment="1">
      <alignment horizontal="left"/>
    </xf>
    <xf numFmtId="0" fontId="6" fillId="0" borderId="39" xfId="0" applyFont="1" applyBorder="1" applyAlignment="1">
      <alignment horizontal="left"/>
    </xf>
    <xf numFmtId="0" fontId="6" fillId="0" borderId="19" xfId="0" applyFont="1" applyBorder="1" applyAlignment="1">
      <alignment horizontal="left"/>
    </xf>
    <xf numFmtId="0" fontId="6" fillId="0" borderId="20" xfId="0" applyFont="1" applyBorder="1" applyAlignment="1">
      <alignment horizontal="left"/>
    </xf>
    <xf numFmtId="0" fontId="4" fillId="0" borderId="35" xfId="0" applyFont="1" applyFill="1" applyBorder="1" applyAlignment="1">
      <alignment horizontal="left"/>
    </xf>
    <xf numFmtId="0" fontId="0" fillId="0" borderId="37" xfId="0" applyBorder="1" applyAlignment="1">
      <alignment horizontal="center"/>
    </xf>
    <xf numFmtId="0" fontId="0" fillId="0" borderId="38" xfId="0" applyBorder="1" applyAlignment="1">
      <alignment horizontal="center"/>
    </xf>
    <xf numFmtId="0" fontId="0" fillId="0" borderId="43" xfId="0" applyBorder="1" applyAlignment="1">
      <alignment horizontal="center"/>
    </xf>
    <xf numFmtId="0" fontId="0" fillId="0" borderId="25" xfId="0" applyBorder="1" applyAlignment="1">
      <alignment horizontal="center"/>
    </xf>
    <xf numFmtId="0" fontId="6" fillId="0" borderId="18" xfId="0" applyFont="1" applyBorder="1" applyAlignment="1">
      <alignment horizontal="left"/>
    </xf>
    <xf numFmtId="44" fontId="0" fillId="0" borderId="56" xfId="0" applyNumberFormat="1" applyFill="1" applyBorder="1" applyAlignment="1">
      <alignment horizontal="center"/>
    </xf>
    <xf numFmtId="44" fontId="0" fillId="0" borderId="45" xfId="0" applyNumberFormat="1" applyFill="1" applyBorder="1" applyAlignment="1">
      <alignment horizontal="center"/>
    </xf>
    <xf numFmtId="44" fontId="1" fillId="0" borderId="32" xfId="0" applyNumberFormat="1" applyFont="1" applyFill="1" applyBorder="1" applyAlignment="1">
      <alignment horizontal="center"/>
    </xf>
    <xf numFmtId="44" fontId="1" fillId="0" borderId="17" xfId="0" applyNumberFormat="1" applyFont="1" applyFill="1" applyBorder="1" applyAlignment="1">
      <alignment horizontal="center"/>
    </xf>
    <xf numFmtId="0" fontId="1" fillId="0" borderId="57" xfId="0" applyFont="1" applyBorder="1" applyAlignment="1">
      <alignment horizontal="left"/>
    </xf>
    <xf numFmtId="0" fontId="1" fillId="0" borderId="27" xfId="0" applyFont="1" applyBorder="1" applyAlignment="1">
      <alignment horizontal="left"/>
    </xf>
    <xf numFmtId="0" fontId="1" fillId="0" borderId="44" xfId="0" applyFont="1" applyBorder="1" applyAlignment="1">
      <alignment horizontal="left"/>
    </xf>
    <xf numFmtId="44" fontId="0" fillId="0" borderId="31" xfId="0" applyNumberFormat="1" applyFill="1" applyBorder="1" applyAlignment="1">
      <alignment horizontal="center"/>
    </xf>
    <xf numFmtId="44" fontId="0" fillId="0" borderId="29" xfId="0" applyNumberFormat="1" applyFill="1" applyBorder="1" applyAlignment="1">
      <alignment horizontal="center"/>
    </xf>
    <xf numFmtId="44" fontId="1" fillId="0" borderId="26" xfId="0" applyNumberFormat="1" applyFont="1" applyFill="1" applyBorder="1" applyAlignment="1">
      <alignment horizontal="center"/>
    </xf>
    <xf numFmtId="44" fontId="1" fillId="0" borderId="27" xfId="0" applyNumberFormat="1" applyFont="1" applyFill="1" applyBorder="1" applyAlignment="1">
      <alignment horizontal="center"/>
    </xf>
    <xf numFmtId="0" fontId="2" fillId="0" borderId="0" xfId="0" applyFont="1" applyAlignment="1">
      <alignment horizontal="center"/>
    </xf>
    <xf numFmtId="0" fontId="1" fillId="0" borderId="0" xfId="0" applyFont="1" applyAlignment="1">
      <alignment horizontal="left" wrapText="1"/>
    </xf>
    <xf numFmtId="0" fontId="4" fillId="0" borderId="0" xfId="0" applyFont="1" applyAlignment="1">
      <alignment horizontal="left" wrapText="1"/>
    </xf>
    <xf numFmtId="0" fontId="1" fillId="0" borderId="0" xfId="0" applyFont="1" applyAlignment="1">
      <alignment horizontal="left" vertical="top" wrapText="1"/>
    </xf>
    <xf numFmtId="0" fontId="2" fillId="0" borderId="0" xfId="0" applyFont="1" applyFill="1" applyAlignment="1">
      <alignment horizontal="center"/>
    </xf>
    <xf numFmtId="0" fontId="5" fillId="0" borderId="0" xfId="0" applyNumberFormat="1" applyFont="1" applyFill="1" applyBorder="1" applyAlignment="1">
      <alignment horizontal="left" vertical="top" wrapText="1"/>
    </xf>
    <xf numFmtId="0" fontId="1" fillId="0" borderId="0" xfId="0" applyFont="1" applyAlignment="1">
      <alignment horizontal="left"/>
    </xf>
    <xf numFmtId="0" fontId="2" fillId="0" borderId="0" xfId="0" applyFont="1" applyFill="1" applyAlignment="1">
      <alignment horizontal="left"/>
    </xf>
    <xf numFmtId="0" fontId="4" fillId="0" borderId="0" xfId="0" applyFont="1" applyAlignment="1">
      <alignment horizontal="left"/>
    </xf>
    <xf numFmtId="0" fontId="10" fillId="0" borderId="0" xfId="0" applyFont="1" applyFill="1"/>
    <xf numFmtId="0" fontId="5" fillId="0" borderId="0" xfId="0" applyFont="1" applyAlignment="1">
      <alignment horizontal="center"/>
    </xf>
    <xf numFmtId="0" fontId="5" fillId="0" borderId="0" xfId="0" applyFont="1" applyAlignment="1">
      <alignment horizontal="center" vertical="center"/>
    </xf>
    <xf numFmtId="0" fontId="4" fillId="0" borderId="0" xfId="0" applyFont="1" applyAlignment="1">
      <alignment horizontal="center" wrapText="1"/>
    </xf>
    <xf numFmtId="0" fontId="0" fillId="0" borderId="0" xfId="0" applyAlignment="1">
      <alignment horizontal="center"/>
    </xf>
    <xf numFmtId="164" fontId="5" fillId="0" borderId="0" xfId="0" applyNumberFormat="1" applyFont="1" applyAlignment="1">
      <alignment horizontal="center"/>
    </xf>
    <xf numFmtId="0" fontId="0" fillId="0" borderId="3" xfId="0" applyNumberFormat="1" applyFill="1" applyBorder="1" applyAlignment="1">
      <alignment horizontal="left" vertical="top" wrapText="1"/>
    </xf>
    <xf numFmtId="0" fontId="0" fillId="0" borderId="4" xfId="0" applyNumberFormat="1" applyFill="1" applyBorder="1" applyAlignment="1">
      <alignment horizontal="left" vertical="top" wrapText="1"/>
    </xf>
    <xf numFmtId="0" fontId="0" fillId="0" borderId="2" xfId="0" applyNumberFormat="1" applyFill="1" applyBorder="1" applyAlignment="1">
      <alignment horizontal="left" vertical="top" wrapText="1"/>
    </xf>
    <xf numFmtId="0" fontId="0" fillId="0" borderId="11" xfId="0" applyBorder="1" applyAlignment="1">
      <alignment horizontal="left"/>
    </xf>
    <xf numFmtId="0" fontId="2" fillId="0" borderId="1" xfId="0" applyFont="1" applyBorder="1" applyAlignment="1">
      <alignment horizontal="center" vertical="center"/>
    </xf>
    <xf numFmtId="0" fontId="0" fillId="0" borderId="49"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 fillId="0" borderId="0" xfId="0" applyFont="1" applyBorder="1" applyAlignment="1">
      <alignment horizontal="left" wrapText="1"/>
    </xf>
    <xf numFmtId="44" fontId="1" fillId="0" borderId="0" xfId="0" applyNumberFormat="1" applyFont="1" applyBorder="1" applyAlignment="1">
      <alignment horizontal="left" wrapText="1"/>
    </xf>
    <xf numFmtId="0" fontId="2" fillId="0" borderId="10" xfId="0" applyFont="1" applyBorder="1" applyAlignment="1">
      <alignment horizontal="left"/>
    </xf>
    <xf numFmtId="0" fontId="2" fillId="0" borderId="11" xfId="0" applyFont="1" applyBorder="1" applyAlignment="1">
      <alignment horizontal="left"/>
    </xf>
    <xf numFmtId="0" fontId="2" fillId="0" borderId="15" xfId="0" applyFont="1" applyBorder="1" applyAlignment="1">
      <alignment horizontal="left"/>
    </xf>
    <xf numFmtId="0" fontId="2" fillId="0" borderId="16" xfId="0" applyFont="1" applyBorder="1" applyAlignment="1">
      <alignment horizontal="left"/>
    </xf>
    <xf numFmtId="0" fontId="0" fillId="0" borderId="11" xfId="0" applyFill="1" applyBorder="1" applyAlignment="1">
      <alignment horizontal="left"/>
    </xf>
    <xf numFmtId="0" fontId="0" fillId="0" borderId="12" xfId="0" applyFill="1" applyBorder="1" applyAlignment="1">
      <alignment horizontal="left"/>
    </xf>
    <xf numFmtId="0" fontId="0" fillId="0" borderId="16" xfId="0" applyFill="1" applyBorder="1" applyAlignment="1">
      <alignment horizontal="left"/>
    </xf>
    <xf numFmtId="0" fontId="0" fillId="0" borderId="17" xfId="0" applyFill="1" applyBorder="1" applyAlignment="1">
      <alignment horizontal="left"/>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11" xfId="0" applyFont="1" applyFill="1" applyBorder="1" applyAlignment="1">
      <alignment horizontal="left"/>
    </xf>
    <xf numFmtId="0" fontId="2" fillId="0" borderId="16" xfId="0" applyFont="1" applyFill="1" applyBorder="1" applyAlignment="1">
      <alignment horizontal="left"/>
    </xf>
    <xf numFmtId="0" fontId="4" fillId="0" borderId="29" xfId="0" applyFont="1" applyFill="1" applyBorder="1" applyAlignment="1">
      <alignment horizontal="left"/>
    </xf>
    <xf numFmtId="0" fontId="6" fillId="0" borderId="0" xfId="0" applyFont="1" applyFill="1" applyAlignment="1">
      <alignment horizontal="center"/>
    </xf>
    <xf numFmtId="0" fontId="5" fillId="0" borderId="0" xfId="0" applyNumberFormat="1" applyFont="1" applyFill="1" applyAlignment="1">
      <alignment horizontal="left" vertical="top" wrapText="1"/>
    </xf>
    <xf numFmtId="44" fontId="2" fillId="0" borderId="51" xfId="0" applyNumberFormat="1" applyFont="1" applyFill="1" applyBorder="1" applyAlignment="1">
      <alignment horizontal="center"/>
    </xf>
    <xf numFmtId="0" fontId="2" fillId="0" borderId="53" xfId="0" applyFont="1" applyBorder="1"/>
    <xf numFmtId="0" fontId="2" fillId="0" borderId="22"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2" xfId="0" applyFont="1" applyFill="1" applyBorder="1" applyAlignment="1">
      <alignment horizontal="left" vertical="center" wrapText="1"/>
    </xf>
    <xf numFmtId="44" fontId="2" fillId="0" borderId="33" xfId="0" applyNumberFormat="1" applyFont="1" applyFill="1" applyBorder="1" applyAlignment="1">
      <alignment horizontal="center" vertical="center"/>
    </xf>
    <xf numFmtId="0" fontId="2" fillId="0" borderId="52" xfId="0" applyFont="1" applyFill="1" applyBorder="1" applyAlignment="1">
      <alignment horizontal="center" vertical="center"/>
    </xf>
    <xf numFmtId="0" fontId="5" fillId="0" borderId="11" xfId="0" applyNumberFormat="1" applyFont="1" applyFill="1" applyBorder="1" applyAlignment="1">
      <alignment horizontal="left" vertical="center" wrapText="1"/>
    </xf>
    <xf numFmtId="0" fontId="2" fillId="0" borderId="36" xfId="0" applyFont="1" applyFill="1" applyBorder="1" applyAlignment="1">
      <alignment horizontal="left"/>
    </xf>
    <xf numFmtId="0" fontId="2" fillId="0" borderId="37" xfId="0" applyFont="1" applyFill="1" applyBorder="1" applyAlignment="1">
      <alignment horizontal="left"/>
    </xf>
    <xf numFmtId="0" fontId="5" fillId="0" borderId="0" xfId="0" applyNumberFormat="1" applyFont="1" applyFill="1" applyAlignment="1">
      <alignment horizontal="left" vertical="center" wrapText="1"/>
    </xf>
    <xf numFmtId="0" fontId="5" fillId="0" borderId="0" xfId="0" applyNumberFormat="1" applyFont="1" applyFill="1" applyBorder="1" applyAlignment="1">
      <alignment horizontal="left" vertical="center" wrapText="1"/>
    </xf>
    <xf numFmtId="0" fontId="4" fillId="0" borderId="28" xfId="0" applyFont="1" applyBorder="1" applyAlignment="1">
      <alignment horizontal="left"/>
    </xf>
    <xf numFmtId="0" fontId="4" fillId="0" borderId="29" xfId="0" applyFont="1" applyBorder="1" applyAlignment="1">
      <alignment horizontal="left"/>
    </xf>
    <xf numFmtId="0" fontId="4" fillId="0" borderId="43" xfId="0" applyFont="1" applyBorder="1" applyAlignment="1">
      <alignment horizontal="left"/>
    </xf>
    <xf numFmtId="0" fontId="5" fillId="0" borderId="0" xfId="0" applyFont="1" applyFill="1" applyAlignment="1">
      <alignment vertical="top" wrapText="1"/>
    </xf>
    <xf numFmtId="0" fontId="0" fillId="0" borderId="0" xfId="0" applyFill="1"/>
    <xf numFmtId="0" fontId="2" fillId="0" borderId="0" xfId="0" applyFont="1" applyFill="1"/>
    <xf numFmtId="0" fontId="13" fillId="0" borderId="58" xfId="0" applyFont="1" applyFill="1" applyBorder="1" applyAlignment="1">
      <alignment horizontal="center" vertical="top" wrapText="1"/>
    </xf>
    <xf numFmtId="0" fontId="13" fillId="0" borderId="59" xfId="0" applyFont="1" applyFill="1" applyBorder="1" applyAlignment="1">
      <alignment horizontal="center" vertical="top" wrapText="1"/>
    </xf>
    <xf numFmtId="0" fontId="13" fillId="0" borderId="60" xfId="0" applyFont="1" applyFill="1" applyBorder="1" applyAlignment="1">
      <alignment horizontal="center" vertical="top" wrapText="1"/>
    </xf>
    <xf numFmtId="0" fontId="13" fillId="0" borderId="61"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62" xfId="0" applyFont="1" applyFill="1" applyBorder="1" applyAlignment="1">
      <alignment horizontal="center" vertical="top" wrapText="1"/>
    </xf>
    <xf numFmtId="0" fontId="13" fillId="0" borderId="63" xfId="0" applyFont="1" applyFill="1" applyBorder="1" applyAlignment="1">
      <alignment horizontal="center" vertical="top" wrapText="1"/>
    </xf>
    <xf numFmtId="0" fontId="13" fillId="0" borderId="64" xfId="0" applyFont="1" applyFill="1" applyBorder="1" applyAlignment="1">
      <alignment horizontal="center" vertical="top" wrapText="1"/>
    </xf>
    <xf numFmtId="0" fontId="13" fillId="0" borderId="65" xfId="0" applyFont="1" applyFill="1" applyBorder="1" applyAlignment="1">
      <alignment horizontal="center" vertical="top" wrapText="1"/>
    </xf>
    <xf numFmtId="0" fontId="12" fillId="0" borderId="10" xfId="0" applyFont="1" applyFill="1" applyBorder="1" applyAlignment="1">
      <alignment horizontal="left" vertical="top"/>
    </xf>
    <xf numFmtId="0" fontId="12" fillId="0" borderId="11" xfId="0" applyFont="1" applyFill="1" applyBorder="1" applyAlignment="1">
      <alignment horizontal="left" vertical="top"/>
    </xf>
    <xf numFmtId="0" fontId="12" fillId="0" borderId="12" xfId="0" applyFont="1" applyFill="1" applyBorder="1" applyAlignment="1">
      <alignment horizontal="left" vertical="top"/>
    </xf>
    <xf numFmtId="0" fontId="12" fillId="0" borderId="13" xfId="0" applyFont="1" applyFill="1" applyBorder="1" applyAlignment="1">
      <alignment horizontal="left" vertical="top"/>
    </xf>
    <xf numFmtId="0" fontId="12" fillId="0" borderId="0" xfId="0" applyFont="1" applyFill="1" applyBorder="1" applyAlignment="1">
      <alignment horizontal="left" vertical="top"/>
    </xf>
    <xf numFmtId="0" fontId="12" fillId="0" borderId="14" xfId="0" applyFont="1" applyFill="1" applyBorder="1" applyAlignment="1">
      <alignment horizontal="left" vertical="top"/>
    </xf>
    <xf numFmtId="0" fontId="12" fillId="0" borderId="15" xfId="0" applyFont="1" applyFill="1" applyBorder="1" applyAlignment="1">
      <alignment horizontal="left" vertical="top"/>
    </xf>
    <xf numFmtId="0" fontId="12" fillId="0" borderId="16" xfId="0" applyFont="1" applyFill="1" applyBorder="1" applyAlignment="1">
      <alignment horizontal="left" vertical="top"/>
    </xf>
    <xf numFmtId="0" fontId="12" fillId="0" borderId="17" xfId="0" applyFont="1" applyFill="1" applyBorder="1" applyAlignment="1">
      <alignment horizontal="left" vertical="top"/>
    </xf>
    <xf numFmtId="0" fontId="0" fillId="0" borderId="4" xfId="0" applyBorder="1" applyAlignment="1">
      <alignment horizontal="center"/>
    </xf>
    <xf numFmtId="0" fontId="0" fillId="0" borderId="16" xfId="0" applyBorder="1" applyAlignment="1">
      <alignment horizontal="center"/>
    </xf>
    <xf numFmtId="0" fontId="1" fillId="0" borderId="11" xfId="0" applyFont="1" applyBorder="1" applyAlignment="1">
      <alignment horizontal="left"/>
    </xf>
    <xf numFmtId="0" fontId="6" fillId="0" borderId="0" xfId="0" applyFont="1" applyAlignment="1">
      <alignment horizontal="center"/>
    </xf>
    <xf numFmtId="0" fontId="2" fillId="0" borderId="0" xfId="0" applyFont="1" applyFill="1" applyAlignment="1">
      <alignment horizontal="right"/>
    </xf>
    <xf numFmtId="0" fontId="0" fillId="0" borderId="0" xfId="0" applyFill="1" applyAlignment="1">
      <alignment horizontal="center"/>
    </xf>
    <xf numFmtId="44" fontId="0" fillId="0" borderId="46" xfId="0" applyNumberFormat="1" applyFill="1" applyBorder="1" applyAlignment="1">
      <alignment horizontal="center"/>
    </xf>
    <xf numFmtId="44" fontId="0" fillId="0" borderId="0" xfId="0" applyNumberFormat="1" applyFill="1" applyBorder="1" applyAlignment="1">
      <alignment horizontal="center"/>
    </xf>
    <xf numFmtId="44" fontId="0" fillId="0" borderId="14" xfId="0" applyNumberFormat="1" applyFill="1" applyBorder="1" applyAlignment="1">
      <alignment horizontal="center"/>
    </xf>
    <xf numFmtId="44" fontId="0" fillId="0" borderId="0" xfId="0" applyNumberFormat="1" applyFill="1" applyBorder="1" applyAlignment="1"/>
    <xf numFmtId="44" fontId="0" fillId="0" borderId="14" xfId="0" applyNumberFormat="1" applyFill="1" applyBorder="1" applyAlignment="1"/>
    <xf numFmtId="44" fontId="0" fillId="0" borderId="16" xfId="0" applyNumberFormat="1" applyFill="1" applyBorder="1" applyAlignment="1"/>
    <xf numFmtId="44" fontId="0" fillId="0" borderId="17" xfId="0" applyNumberFormat="1" applyFill="1" applyBorder="1" applyAlignment="1"/>
    <xf numFmtId="165" fontId="5" fillId="0" borderId="29" xfId="0" applyNumberFormat="1" applyFont="1" applyFill="1" applyBorder="1" applyAlignment="1">
      <alignment horizontal="center" vertical="center"/>
    </xf>
    <xf numFmtId="165" fontId="5" fillId="0" borderId="43" xfId="0" applyNumberFormat="1" applyFont="1" applyFill="1" applyBorder="1" applyAlignment="1">
      <alignment horizontal="center" vertical="center"/>
    </xf>
    <xf numFmtId="165" fontId="5" fillId="0" borderId="46" xfId="0" applyNumberFormat="1" applyFont="1" applyFill="1" applyBorder="1" applyAlignment="1">
      <alignment horizontal="center" vertical="center"/>
    </xf>
    <xf numFmtId="165" fontId="5" fillId="0" borderId="47" xfId="0" applyNumberFormat="1" applyFont="1" applyFill="1" applyBorder="1" applyAlignment="1">
      <alignment horizontal="center" vertical="center"/>
    </xf>
    <xf numFmtId="0" fontId="4" fillId="0" borderId="48" xfId="0" applyFont="1" applyBorder="1" applyAlignment="1">
      <alignment horizontal="left"/>
    </xf>
    <xf numFmtId="0" fontId="4" fillId="0" borderId="46" xfId="0" applyFont="1" applyBorder="1" applyAlignment="1">
      <alignment horizontal="left"/>
    </xf>
    <xf numFmtId="44" fontId="2" fillId="0" borderId="54" xfId="0" applyNumberFormat="1" applyFont="1" applyFill="1" applyBorder="1" applyAlignment="1">
      <alignment horizontal="center"/>
    </xf>
    <xf numFmtId="0" fontId="2" fillId="0" borderId="55" xfId="0" applyFont="1" applyBorder="1"/>
    <xf numFmtId="44" fontId="2" fillId="0" borderId="31" xfId="0" applyNumberFormat="1" applyFont="1" applyFill="1" applyBorder="1" applyAlignment="1">
      <alignment horizontal="center"/>
    </xf>
    <xf numFmtId="0" fontId="2" fillId="0" borderId="30" xfId="0" applyFont="1" applyFill="1" applyBorder="1" applyAlignment="1">
      <alignment horizontal="center"/>
    </xf>
    <xf numFmtId="0" fontId="12" fillId="0" borderId="1" xfId="0" applyFont="1" applyFill="1" applyBorder="1" applyAlignment="1">
      <alignment horizontal="left" vertical="top"/>
    </xf>
    <xf numFmtId="44" fontId="0" fillId="0" borderId="31" xfId="0" applyNumberFormat="1" applyFill="1" applyBorder="1" applyAlignment="1"/>
    <xf numFmtId="44" fontId="0" fillId="0" borderId="29" xfId="0" applyNumberFormat="1" applyFill="1" applyBorder="1" applyAlignment="1"/>
    <xf numFmtId="44" fontId="0" fillId="0" borderId="26" xfId="0" applyNumberFormat="1" applyFill="1" applyBorder="1" applyAlignment="1"/>
    <xf numFmtId="44" fontId="0" fillId="0" borderId="27" xfId="0" applyNumberFormat="1" applyFill="1" applyBorder="1" applyAlignment="1"/>
    <xf numFmtId="0" fontId="5" fillId="0" borderId="0" xfId="0" applyFont="1" applyFill="1" applyAlignment="1">
      <alignment wrapText="1"/>
    </xf>
    <xf numFmtId="0" fontId="1" fillId="0" borderId="0" xfId="0" applyFont="1" applyFill="1" applyAlignment="1">
      <alignment horizontal="center" wrapText="1"/>
    </xf>
    <xf numFmtId="0" fontId="1" fillId="0" borderId="31" xfId="0" applyFont="1" applyFill="1" applyBorder="1" applyAlignment="1">
      <alignment horizontal="left"/>
    </xf>
    <xf numFmtId="0" fontId="1" fillId="0" borderId="29" xfId="0" applyFont="1" applyFill="1" applyBorder="1" applyAlignment="1">
      <alignment horizontal="left"/>
    </xf>
    <xf numFmtId="0" fontId="5" fillId="0" borderId="0" xfId="0" applyFont="1" applyAlignment="1">
      <alignment horizontal="center" vertical="center" wrapText="1"/>
    </xf>
    <xf numFmtId="0" fontId="2" fillId="0" borderId="1" xfId="0" applyFont="1" applyFill="1" applyBorder="1" applyAlignment="1">
      <alignment horizontal="center" vertical="center"/>
    </xf>
    <xf numFmtId="0" fontId="4" fillId="0" borderId="0" xfId="0" applyFont="1" applyFill="1" applyAlignment="1">
      <alignment horizontal="left"/>
    </xf>
    <xf numFmtId="0" fontId="1" fillId="0" borderId="0" xfId="0" applyFont="1" applyFill="1" applyAlignment="1">
      <alignment horizontal="left"/>
    </xf>
    <xf numFmtId="0" fontId="1" fillId="0" borderId="0" xfId="0" applyFont="1" applyFill="1" applyAlignment="1">
      <alignment horizontal="left" wrapText="1"/>
    </xf>
    <xf numFmtId="0" fontId="4" fillId="0" borderId="0" xfId="0" applyFont="1" applyFill="1" applyAlignment="1">
      <alignment horizontal="left" wrapText="1"/>
    </xf>
    <xf numFmtId="0" fontId="1" fillId="0" borderId="0" xfId="0" applyFont="1" applyFill="1" applyBorder="1" applyAlignment="1">
      <alignment horizontal="left" wrapText="1"/>
    </xf>
    <xf numFmtId="44" fontId="1" fillId="0" borderId="0" xfId="0" applyNumberFormat="1" applyFont="1" applyFill="1" applyBorder="1" applyAlignment="1">
      <alignment horizontal="left" wrapText="1"/>
    </xf>
    <xf numFmtId="0" fontId="1" fillId="0" borderId="57" xfId="0" applyFont="1" applyFill="1" applyBorder="1" applyAlignment="1">
      <alignment horizontal="left" wrapText="1"/>
    </xf>
    <xf numFmtId="0" fontId="0" fillId="0" borderId="27" xfId="0" applyFill="1" applyBorder="1" applyAlignment="1">
      <alignment wrapText="1"/>
    </xf>
    <xf numFmtId="0" fontId="0" fillId="0" borderId="44" xfId="0" applyFill="1" applyBorder="1" applyAlignment="1">
      <alignment wrapText="1"/>
    </xf>
    <xf numFmtId="0" fontId="1" fillId="0" borderId="35" xfId="0" applyFont="1" applyFill="1" applyBorder="1" applyAlignment="1">
      <alignment horizontal="left"/>
    </xf>
    <xf numFmtId="0" fontId="13" fillId="0" borderId="58"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64"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28" xfId="0" applyFont="1" applyBorder="1" applyAlignment="1">
      <alignment horizontal="left"/>
    </xf>
    <xf numFmtId="0" fontId="1" fillId="0" borderId="28" xfId="0" applyFont="1" applyFill="1" applyBorder="1" applyAlignment="1">
      <alignment horizontal="left"/>
    </xf>
  </cellXfs>
  <cellStyles count="4">
    <cellStyle name="Currency" xfId="1" builtinId="4"/>
    <cellStyle name="Normal" xfId="0" builtinId="0"/>
    <cellStyle name="Normal 2" xfId="3"/>
    <cellStyle name="Percent" xfId="2" builtinId="5"/>
  </cellStyles>
  <dxfs count="21">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font>
        <b/>
        <i val="0"/>
        <color auto="1"/>
      </font>
      <fill>
        <patternFill>
          <bgColor theme="2" tint="-0.24994659260841701"/>
        </patternFill>
      </fill>
    </dxf>
    <dxf>
      <border>
        <left style="thin">
          <color auto="1"/>
        </left>
        <right style="thin">
          <color auto="1"/>
        </right>
        <top style="thin">
          <color auto="1"/>
        </top>
        <bottom style="thin">
          <color auto="1"/>
        </bottom>
        <vertical/>
        <horizontal/>
      </border>
    </dxf>
    <dxf>
      <numFmt numFmtId="0" formatCode="Genera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Q83"/>
  <sheetViews>
    <sheetView tabSelected="1" zoomScaleNormal="100" workbookViewId="0">
      <selection activeCell="A10" sqref="A10:D10"/>
    </sheetView>
  </sheetViews>
  <sheetFormatPr defaultRowHeight="12.75"/>
  <cols>
    <col min="7" max="9" width="9.140625" customWidth="1"/>
    <col min="11" max="11" width="58.5703125" customWidth="1"/>
    <col min="12" max="12" width="31.7109375" customWidth="1"/>
    <col min="13" max="14" width="9.140625" hidden="1" customWidth="1"/>
    <col min="17" max="17" width="11.28515625" bestFit="1" customWidth="1"/>
  </cols>
  <sheetData>
    <row r="1" spans="1:17" ht="44.25" customHeight="1">
      <c r="A1" s="185" t="s">
        <v>10</v>
      </c>
      <c r="B1" s="185"/>
      <c r="C1" s="185"/>
      <c r="D1" s="185"/>
      <c r="E1" s="185"/>
      <c r="F1" s="185"/>
      <c r="G1" s="185"/>
      <c r="H1" s="185"/>
      <c r="I1" s="185"/>
      <c r="J1" s="185"/>
    </row>
    <row r="2" spans="1:17">
      <c r="A2" s="186" t="s">
        <v>4</v>
      </c>
      <c r="B2" s="186"/>
      <c r="C2" s="186"/>
      <c r="D2" s="186"/>
      <c r="E2" s="186"/>
      <c r="F2" s="186"/>
      <c r="G2" s="186"/>
      <c r="H2" s="186"/>
      <c r="I2" s="186"/>
      <c r="J2" s="186"/>
    </row>
    <row r="4" spans="1:17" ht="78" customHeight="1">
      <c r="A4" s="2"/>
      <c r="B4" s="189" t="s">
        <v>42</v>
      </c>
      <c r="C4" s="189"/>
      <c r="D4" s="189"/>
      <c r="E4" s="189"/>
      <c r="F4" s="189" t="s">
        <v>43</v>
      </c>
      <c r="G4" s="189"/>
      <c r="H4" s="189"/>
      <c r="I4" s="189"/>
      <c r="J4" s="2"/>
    </row>
    <row r="5" spans="1:17" ht="27" customHeight="1">
      <c r="A5" s="2"/>
      <c r="B5" s="172" t="s">
        <v>74</v>
      </c>
      <c r="C5" s="172"/>
      <c r="D5" s="172"/>
      <c r="E5" s="172"/>
      <c r="F5" s="172" t="s">
        <v>94</v>
      </c>
      <c r="G5" s="172"/>
      <c r="H5" s="172"/>
      <c r="I5" s="172"/>
      <c r="J5" s="2"/>
    </row>
    <row r="6" spans="1:17" ht="39.75" customHeight="1">
      <c r="A6" s="2"/>
      <c r="B6" s="112" t="s">
        <v>113</v>
      </c>
      <c r="C6" s="112"/>
      <c r="D6" s="112"/>
      <c r="E6" s="112"/>
      <c r="F6" s="112" t="s">
        <v>170</v>
      </c>
      <c r="G6" s="112"/>
      <c r="H6" s="112"/>
      <c r="I6" s="112"/>
      <c r="J6" s="2"/>
    </row>
    <row r="8" spans="1:17" ht="30" customHeight="1">
      <c r="A8" s="115" t="s">
        <v>6</v>
      </c>
      <c r="B8" s="115"/>
      <c r="C8" s="115"/>
      <c r="D8" s="115"/>
      <c r="E8" s="115"/>
      <c r="F8" s="115"/>
      <c r="G8" s="115"/>
      <c r="H8" s="115"/>
      <c r="I8" s="115"/>
      <c r="J8" s="115"/>
      <c r="M8">
        <v>1</v>
      </c>
      <c r="N8" s="99" t="s">
        <v>173</v>
      </c>
    </row>
    <row r="9" spans="1:17" ht="28.5" customHeight="1">
      <c r="A9" s="125" t="s">
        <v>20</v>
      </c>
      <c r="B9" s="125"/>
      <c r="C9" s="125"/>
      <c r="D9" s="125"/>
      <c r="E9" s="170" t="s">
        <v>82</v>
      </c>
      <c r="F9" s="171"/>
      <c r="G9" s="158"/>
      <c r="H9" s="159"/>
      <c r="I9" s="159"/>
      <c r="J9" s="160"/>
      <c r="M9">
        <v>2</v>
      </c>
      <c r="N9" s="99" t="s">
        <v>174</v>
      </c>
    </row>
    <row r="10" spans="1:17" ht="28.5" customHeight="1">
      <c r="A10" s="175" t="s">
        <v>64</v>
      </c>
      <c r="B10" s="176"/>
      <c r="C10" s="176"/>
      <c r="D10" s="177"/>
      <c r="E10" s="178"/>
      <c r="F10" s="179"/>
      <c r="G10" s="179"/>
      <c r="H10" s="179"/>
      <c r="I10" s="179"/>
      <c r="J10" s="180"/>
      <c r="M10">
        <v>3</v>
      </c>
      <c r="N10" s="99" t="s">
        <v>175</v>
      </c>
    </row>
    <row r="11" spans="1:17" ht="28.5" customHeight="1">
      <c r="A11" s="125" t="s">
        <v>19</v>
      </c>
      <c r="B11" s="125"/>
      <c r="C11" s="125"/>
      <c r="D11" s="125"/>
      <c r="E11" s="178"/>
      <c r="F11" s="179"/>
      <c r="G11" s="179"/>
      <c r="H11" s="179"/>
      <c r="I11" s="179"/>
      <c r="J11" s="180"/>
      <c r="K11" s="102" t="str">
        <f>CONCATENATE(30-LEN(E11)," characters remaining / lettres restantes")</f>
        <v>30 characters remaining / lettres restantes</v>
      </c>
      <c r="L11" s="14"/>
      <c r="M11">
        <v>4</v>
      </c>
      <c r="N11" s="99" t="s">
        <v>176</v>
      </c>
    </row>
    <row r="12" spans="1:17" ht="28.5" customHeight="1">
      <c r="A12" s="124" t="s">
        <v>154</v>
      </c>
      <c r="B12" s="125"/>
      <c r="C12" s="125"/>
      <c r="D12" s="125"/>
      <c r="E12" s="178"/>
      <c r="F12" s="179"/>
      <c r="G12" s="179"/>
      <c r="H12" s="179"/>
      <c r="I12" s="179"/>
      <c r="J12" s="180"/>
      <c r="L12" s="14"/>
      <c r="M12">
        <v>5</v>
      </c>
      <c r="N12" s="99" t="s">
        <v>177</v>
      </c>
    </row>
    <row r="13" spans="1:17" ht="28.5" customHeight="1">
      <c r="A13" s="124" t="s">
        <v>188</v>
      </c>
      <c r="B13" s="125"/>
      <c r="C13" s="125"/>
      <c r="D13" s="125"/>
      <c r="E13" s="144"/>
      <c r="F13" s="144"/>
      <c r="G13" s="144"/>
      <c r="H13" s="144"/>
      <c r="I13" s="144"/>
      <c r="J13" s="144"/>
      <c r="M13">
        <v>6</v>
      </c>
      <c r="N13" s="100" t="s">
        <v>178</v>
      </c>
    </row>
    <row r="14" spans="1:17" ht="42" customHeight="1">
      <c r="A14" s="125" t="s">
        <v>22</v>
      </c>
      <c r="B14" s="125"/>
      <c r="C14" s="125"/>
      <c r="D14" s="125"/>
      <c r="E14" s="120"/>
      <c r="F14" s="126"/>
      <c r="G14" s="126"/>
      <c r="H14" s="126"/>
      <c r="I14" s="126"/>
      <c r="J14" s="126"/>
      <c r="M14">
        <v>7</v>
      </c>
      <c r="N14" s="99" t="s">
        <v>179</v>
      </c>
    </row>
    <row r="15" spans="1:17" ht="26.25" customHeight="1">
      <c r="A15" s="124" t="s">
        <v>75</v>
      </c>
      <c r="B15" s="125"/>
      <c r="C15" s="125"/>
      <c r="D15" s="125"/>
      <c r="E15" s="120"/>
      <c r="F15" s="126"/>
      <c r="G15" s="126"/>
      <c r="H15" s="126"/>
      <c r="I15" s="126"/>
      <c r="J15" s="126"/>
      <c r="M15">
        <v>8</v>
      </c>
      <c r="N15" s="99" t="s">
        <v>180</v>
      </c>
    </row>
    <row r="16" spans="1:17" ht="25.5" customHeight="1">
      <c r="A16" s="124" t="s">
        <v>76</v>
      </c>
      <c r="B16" s="125"/>
      <c r="C16" s="125"/>
      <c r="D16" s="125"/>
      <c r="E16" s="127"/>
      <c r="F16" s="127"/>
      <c r="G16" s="127"/>
      <c r="H16" s="127"/>
      <c r="I16" s="127"/>
      <c r="J16" s="127"/>
      <c r="M16">
        <v>9</v>
      </c>
      <c r="N16" s="101" t="s">
        <v>181</v>
      </c>
      <c r="Q16" s="16"/>
    </row>
    <row r="17" spans="1:14">
      <c r="M17">
        <v>10</v>
      </c>
      <c r="N17" s="101" t="s">
        <v>182</v>
      </c>
    </row>
    <row r="18" spans="1:14" ht="33" customHeight="1">
      <c r="A18" s="190" t="s">
        <v>96</v>
      </c>
      <c r="B18" s="191"/>
      <c r="C18" s="191"/>
      <c r="D18" s="191"/>
      <c r="E18" s="191"/>
      <c r="F18" s="191"/>
      <c r="G18" s="191"/>
      <c r="H18" s="191"/>
      <c r="I18" s="191"/>
      <c r="J18" s="192"/>
      <c r="M18">
        <v>11</v>
      </c>
      <c r="N18" s="101" t="s">
        <v>183</v>
      </c>
    </row>
    <row r="19" spans="1:14" ht="25.5">
      <c r="A19" s="13" t="s">
        <v>23</v>
      </c>
      <c r="B19" s="125" t="s">
        <v>24</v>
      </c>
      <c r="C19" s="125"/>
      <c r="D19" s="13" t="s">
        <v>3</v>
      </c>
      <c r="E19" s="125" t="s">
        <v>25</v>
      </c>
      <c r="F19" s="125"/>
      <c r="G19" s="125" t="s">
        <v>26</v>
      </c>
      <c r="H19" s="125"/>
      <c r="I19" s="125" t="s">
        <v>27</v>
      </c>
      <c r="J19" s="125"/>
      <c r="M19">
        <v>12</v>
      </c>
      <c r="N19" s="101" t="s">
        <v>184</v>
      </c>
    </row>
    <row r="20" spans="1:14">
      <c r="A20" s="15">
        <v>1</v>
      </c>
      <c r="B20" s="187">
        <v>30000</v>
      </c>
      <c r="C20" s="187"/>
      <c r="D20" s="15">
        <v>25</v>
      </c>
      <c r="E20" s="188">
        <f>E13</f>
        <v>0</v>
      </c>
      <c r="F20" s="188"/>
      <c r="G20" s="188">
        <f>IF(E20&lt;B20,E20,B20)</f>
        <v>0</v>
      </c>
      <c r="H20" s="188"/>
      <c r="I20" s="188">
        <f>G20*D20/100</f>
        <v>0</v>
      </c>
      <c r="J20" s="188"/>
    </row>
    <row r="21" spans="1:14">
      <c r="A21" s="15">
        <v>2</v>
      </c>
      <c r="B21" s="187">
        <v>70000</v>
      </c>
      <c r="C21" s="187"/>
      <c r="D21" s="15">
        <v>20</v>
      </c>
      <c r="E21" s="188">
        <f>E20-G20</f>
        <v>0</v>
      </c>
      <c r="F21" s="188"/>
      <c r="G21" s="188">
        <f>IF(E21&lt;B21,E21,B21)</f>
        <v>0</v>
      </c>
      <c r="H21" s="188"/>
      <c r="I21" s="188">
        <f t="shared" ref="I21:I23" si="0">G21*D21/100</f>
        <v>0</v>
      </c>
      <c r="J21" s="188"/>
    </row>
    <row r="22" spans="1:14">
      <c r="A22" s="15">
        <v>3</v>
      </c>
      <c r="B22" s="187">
        <v>50000</v>
      </c>
      <c r="C22" s="187"/>
      <c r="D22" s="15">
        <v>17.5</v>
      </c>
      <c r="E22" s="188">
        <f>E21-G21</f>
        <v>0</v>
      </c>
      <c r="F22" s="188"/>
      <c r="G22" s="188">
        <f>IF(E22&lt;B22,E22,B22)</f>
        <v>0</v>
      </c>
      <c r="H22" s="188"/>
      <c r="I22" s="188">
        <f t="shared" si="0"/>
        <v>0</v>
      </c>
      <c r="J22" s="188"/>
    </row>
    <row r="23" spans="1:14">
      <c r="A23" s="15">
        <v>4</v>
      </c>
      <c r="B23" s="187" t="s">
        <v>28</v>
      </c>
      <c r="C23" s="187"/>
      <c r="D23" s="15">
        <v>15</v>
      </c>
      <c r="E23" s="188">
        <f>E22-G22</f>
        <v>0</v>
      </c>
      <c r="F23" s="188"/>
      <c r="G23" s="188">
        <f>IF(E23&lt;B23,E23,B23)</f>
        <v>0</v>
      </c>
      <c r="H23" s="188"/>
      <c r="I23" s="188">
        <f t="shared" si="0"/>
        <v>0</v>
      </c>
      <c r="J23" s="188"/>
    </row>
    <row r="24" spans="1:14" ht="36" customHeight="1">
      <c r="A24" s="125" t="s">
        <v>69</v>
      </c>
      <c r="B24" s="125"/>
      <c r="C24" s="125"/>
      <c r="D24" s="125"/>
      <c r="E24" s="125"/>
      <c r="F24" s="125"/>
      <c r="G24" s="204">
        <f>ROUND(SUM(I20:J23),2)</f>
        <v>0</v>
      </c>
      <c r="H24" s="195"/>
      <c r="I24" s="195"/>
      <c r="J24" s="196"/>
    </row>
    <row r="26" spans="1:14" ht="36" customHeight="1">
      <c r="A26" s="125" t="s">
        <v>21</v>
      </c>
      <c r="B26" s="125"/>
      <c r="C26" s="125"/>
      <c r="D26" s="125"/>
      <c r="E26" s="125"/>
      <c r="F26" s="125"/>
      <c r="G26" s="144"/>
      <c r="H26" s="144"/>
      <c r="I26" s="144"/>
      <c r="J26" s="144"/>
    </row>
    <row r="27" spans="1:14" ht="40.5" customHeight="1">
      <c r="A27" s="125" t="s">
        <v>29</v>
      </c>
      <c r="B27" s="125"/>
      <c r="C27" s="125"/>
      <c r="D27" s="125"/>
      <c r="E27" s="125"/>
      <c r="F27" s="125"/>
      <c r="G27" s="199"/>
      <c r="H27" s="200"/>
      <c r="I27" s="200"/>
      <c r="J27" s="201"/>
      <c r="K27" s="106" t="s">
        <v>95</v>
      </c>
      <c r="L27" s="107"/>
    </row>
    <row r="28" spans="1:14" ht="43.5" customHeight="1">
      <c r="A28" s="125" t="s">
        <v>30</v>
      </c>
      <c r="B28" s="125"/>
      <c r="C28" s="125"/>
      <c r="D28" s="125"/>
      <c r="E28" s="125"/>
      <c r="F28" s="125"/>
      <c r="G28" s="194">
        <f>IF(G27&lt;&gt;"",G27,IF(G26&lt;G24,G26,G24))</f>
        <v>0</v>
      </c>
      <c r="H28" s="195"/>
      <c r="I28" s="195"/>
      <c r="J28" s="196"/>
      <c r="K28" s="106" t="s">
        <v>114</v>
      </c>
      <c r="L28" s="107"/>
    </row>
    <row r="30" spans="1:14" ht="34.5" customHeight="1">
      <c r="A30" s="115" t="s">
        <v>5</v>
      </c>
      <c r="B30" s="115"/>
      <c r="C30" s="115"/>
      <c r="D30" s="115"/>
      <c r="E30" s="115"/>
      <c r="F30" s="115"/>
      <c r="G30" s="115"/>
      <c r="H30" s="115"/>
      <c r="I30" s="115"/>
      <c r="J30" s="115"/>
    </row>
    <row r="31" spans="1:14" ht="34.5" customHeight="1">
      <c r="A31" s="125" t="s">
        <v>7</v>
      </c>
      <c r="B31" s="125"/>
      <c r="C31" s="142" t="s">
        <v>31</v>
      </c>
      <c r="D31" s="142"/>
      <c r="E31" s="142"/>
      <c r="F31" s="142"/>
      <c r="G31" s="142"/>
      <c r="H31" s="142"/>
      <c r="I31" s="143"/>
      <c r="J31" s="143"/>
    </row>
    <row r="32" spans="1:14" ht="34.5" customHeight="1">
      <c r="A32" s="125"/>
      <c r="B32" s="125"/>
      <c r="C32" s="142" t="s">
        <v>32</v>
      </c>
      <c r="D32" s="142"/>
      <c r="E32" s="142"/>
      <c r="F32" s="142"/>
      <c r="G32" s="142"/>
      <c r="H32" s="142"/>
      <c r="I32" s="143"/>
      <c r="J32" s="143"/>
    </row>
    <row r="33" spans="1:16" ht="34.5" customHeight="1">
      <c r="A33" s="125" t="s">
        <v>40</v>
      </c>
      <c r="B33" s="125"/>
      <c r="C33" s="142" t="s">
        <v>44</v>
      </c>
      <c r="D33" s="142"/>
      <c r="E33" s="142"/>
      <c r="F33" s="142"/>
      <c r="G33" s="142"/>
      <c r="H33" s="142"/>
      <c r="I33" s="143"/>
      <c r="J33" s="143"/>
    </row>
    <row r="34" spans="1:16" ht="34.5" customHeight="1">
      <c r="A34" s="125"/>
      <c r="B34" s="125"/>
      <c r="C34" s="142" t="s">
        <v>45</v>
      </c>
      <c r="D34" s="142"/>
      <c r="E34" s="142"/>
      <c r="F34" s="142"/>
      <c r="G34" s="142"/>
      <c r="H34" s="142"/>
      <c r="I34" s="143"/>
      <c r="J34" s="143"/>
    </row>
    <row r="36" spans="1:16" ht="57" customHeight="1">
      <c r="A36" s="115" t="s">
        <v>8</v>
      </c>
      <c r="B36" s="115"/>
      <c r="C36" s="115"/>
      <c r="D36" s="115"/>
      <c r="E36" s="115"/>
      <c r="F36" s="115"/>
      <c r="G36" s="115"/>
      <c r="H36" s="116" t="s">
        <v>197</v>
      </c>
      <c r="I36" s="117"/>
      <c r="J36" s="117"/>
    </row>
    <row r="37" spans="1:16" ht="33" customHeight="1">
      <c r="A37" s="124" t="s">
        <v>77</v>
      </c>
      <c r="B37" s="125"/>
      <c r="C37" s="125"/>
      <c r="D37" s="125"/>
      <c r="E37" s="125"/>
      <c r="F37" s="125"/>
      <c r="G37" s="125"/>
      <c r="H37" s="173"/>
      <c r="I37" s="174"/>
      <c r="J37" s="174"/>
    </row>
    <row r="39" spans="1:16" ht="50.25" customHeight="1">
      <c r="A39" s="115" t="s">
        <v>99</v>
      </c>
      <c r="B39" s="115"/>
      <c r="C39" s="115"/>
      <c r="D39" s="115"/>
      <c r="E39" s="115"/>
      <c r="F39" s="115"/>
      <c r="G39" s="115"/>
      <c r="H39" s="116" t="s">
        <v>101</v>
      </c>
      <c r="I39" s="117"/>
      <c r="J39" s="117"/>
    </row>
    <row r="40" spans="1:16" ht="25.5" customHeight="1">
      <c r="A40" s="118" t="s">
        <v>100</v>
      </c>
      <c r="B40" s="119"/>
      <c r="C40" s="119"/>
      <c r="D40" s="119"/>
      <c r="E40" s="119"/>
      <c r="F40" s="119"/>
      <c r="G40" s="119"/>
      <c r="H40" s="120"/>
      <c r="I40" s="121"/>
      <c r="J40" s="121"/>
    </row>
    <row r="42" spans="1:16" ht="53.25" customHeight="1">
      <c r="A42" s="190" t="s">
        <v>195</v>
      </c>
      <c r="B42" s="191"/>
      <c r="C42" s="191"/>
      <c r="D42" s="191"/>
      <c r="E42" s="191"/>
      <c r="F42" s="191"/>
      <c r="G42" s="191"/>
      <c r="H42" s="191"/>
      <c r="I42" s="191"/>
      <c r="J42" s="192"/>
    </row>
    <row r="43" spans="1:16" ht="51.75" customHeight="1" thickBot="1">
      <c r="A43" s="181" t="s">
        <v>97</v>
      </c>
      <c r="B43" s="182"/>
      <c r="C43" s="181" t="s">
        <v>193</v>
      </c>
      <c r="D43" s="182"/>
      <c r="E43" s="182"/>
      <c r="F43" s="182"/>
      <c r="G43" s="181" t="s">
        <v>194</v>
      </c>
      <c r="H43" s="182"/>
      <c r="I43" s="182"/>
      <c r="J43" s="182"/>
    </row>
    <row r="44" spans="1:16" ht="13.5" thickBot="1">
      <c r="A44" s="145"/>
      <c r="B44" s="146"/>
      <c r="C44" s="145"/>
      <c r="D44" s="146"/>
      <c r="E44" s="146"/>
      <c r="F44" s="146"/>
      <c r="G44" s="145"/>
      <c r="H44" s="146"/>
      <c r="I44" s="146"/>
      <c r="J44" s="146"/>
      <c r="K44" s="3"/>
    </row>
    <row r="46" spans="1:16">
      <c r="B46" s="151" t="s">
        <v>33</v>
      </c>
      <c r="C46" s="151"/>
      <c r="D46" s="151"/>
      <c r="E46" s="151"/>
      <c r="F46" s="151" t="s">
        <v>34</v>
      </c>
      <c r="G46" s="151"/>
      <c r="H46" s="151"/>
      <c r="I46" s="151"/>
      <c r="L46" s="3"/>
      <c r="M46" s="3"/>
    </row>
    <row r="47" spans="1:16" ht="315.75" customHeight="1">
      <c r="B47" s="147" t="str">
        <f>IF(H71=1,"",IF(H71=2,B75,IF(H71=10,B76,"ERROR - CHOOSE ONE OPTION FROM LAWYER REPRESENTATION SECTION, ABOVE")))</f>
        <v>ERROR - CHOOSE ONE OPTION FROM LAWYER REPRESENTATION SECTION, ABOVE</v>
      </c>
      <c r="C47" s="148"/>
      <c r="D47" s="148"/>
      <c r="E47" s="149"/>
      <c r="F47" s="147" t="str">
        <f>IF(H71=1,"",IF(H71=2,K75,IF(H71=10,K76,"ERROR - CHOISIR UNE OPTION DANS LA SECTION RELATIVE À LES AVOCATS ANTÉCEDANTS, CI-DESSUS")))</f>
        <v>ERROR - CHOISIR UNE OPTION DANS LA SECTION RELATIVE À LES AVOCATS ANTÉCEDANTS, CI-DESSUS</v>
      </c>
      <c r="G47" s="148"/>
      <c r="H47" s="148"/>
      <c r="I47" s="149"/>
      <c r="L47" s="4"/>
      <c r="M47" s="4"/>
      <c r="N47" s="4"/>
      <c r="O47" s="4"/>
      <c r="P47" s="4"/>
    </row>
    <row r="49" spans="1:12" ht="33" customHeight="1">
      <c r="A49" s="197" t="s">
        <v>73</v>
      </c>
      <c r="B49" s="198"/>
      <c r="C49" s="198"/>
      <c r="D49" s="198"/>
      <c r="E49" s="198"/>
      <c r="F49" s="198"/>
      <c r="G49" s="198"/>
      <c r="H49" s="198"/>
      <c r="I49" s="198"/>
      <c r="J49" s="198"/>
    </row>
    <row r="50" spans="1:12" ht="192.75" customHeight="1">
      <c r="A50" s="202"/>
      <c r="B50" s="203"/>
      <c r="C50" s="203"/>
      <c r="D50" s="203"/>
      <c r="E50" s="203"/>
      <c r="F50" s="203"/>
      <c r="G50" s="203"/>
      <c r="H50" s="203"/>
      <c r="I50" s="203"/>
      <c r="J50" s="203"/>
      <c r="L50" s="4"/>
    </row>
    <row r="55" spans="1:12" ht="13.5" thickBot="1"/>
    <row r="56" spans="1:12" ht="48" customHeight="1" thickBot="1">
      <c r="B56" s="154" t="s">
        <v>36</v>
      </c>
      <c r="C56" s="155"/>
      <c r="D56" s="155"/>
      <c r="E56" s="155"/>
      <c r="F56" s="155"/>
      <c r="G56" s="155"/>
      <c r="H56" s="155"/>
      <c r="I56" s="156"/>
    </row>
    <row r="58" spans="1:12" ht="37.5" customHeight="1">
      <c r="A58" s="115" t="s">
        <v>35</v>
      </c>
      <c r="B58" s="115"/>
      <c r="C58" s="115"/>
      <c r="D58" s="115"/>
      <c r="E58" s="115"/>
      <c r="F58" s="115"/>
      <c r="G58" s="115"/>
      <c r="H58" s="115"/>
      <c r="I58" s="115"/>
      <c r="J58" s="115"/>
    </row>
    <row r="59" spans="1:12" ht="33.75" customHeight="1">
      <c r="A59" s="140" t="s">
        <v>37</v>
      </c>
      <c r="B59" s="140"/>
      <c r="C59" s="140" t="s">
        <v>38</v>
      </c>
      <c r="D59" s="140"/>
      <c r="E59" s="140" t="s">
        <v>65</v>
      </c>
      <c r="F59" s="140"/>
      <c r="G59" s="140" t="s">
        <v>7</v>
      </c>
      <c r="H59" s="140"/>
      <c r="I59" s="129" t="s">
        <v>40</v>
      </c>
      <c r="J59" s="157"/>
    </row>
    <row r="60" spans="1:12">
      <c r="A60" s="150">
        <f>E13</f>
        <v>0</v>
      </c>
      <c r="B60" s="150"/>
      <c r="C60" s="150">
        <f>A60*15/100</f>
        <v>0</v>
      </c>
      <c r="D60" s="150"/>
      <c r="E60" s="150">
        <f>G26</f>
        <v>0</v>
      </c>
      <c r="F60" s="150"/>
      <c r="G60" s="139">
        <f>IF(ISBLANK($H$37),TRUNC(E60*$I$31/100*$I$32/100,2),"included / inclus")</f>
        <v>0</v>
      </c>
      <c r="H60" s="139"/>
      <c r="I60" s="169">
        <f>IF(ISBLANK($H$37),TRUNC(E60*$I$33/100*$I$34/100,2),"included / inclus")</f>
        <v>0</v>
      </c>
      <c r="J60" s="169"/>
      <c r="K60" s="19"/>
    </row>
    <row r="61" spans="1:12" ht="39.75" customHeight="1">
      <c r="A61" s="129" t="s">
        <v>41</v>
      </c>
      <c r="B61" s="130"/>
      <c r="C61" s="130"/>
      <c r="D61" s="131"/>
      <c r="E61" s="140" t="s">
        <v>39</v>
      </c>
      <c r="F61" s="129"/>
      <c r="G61" s="193"/>
      <c r="H61" s="183"/>
      <c r="I61" s="183"/>
      <c r="J61" s="184"/>
    </row>
    <row r="62" spans="1:12">
      <c r="A62" s="132">
        <f>IF(H37&lt;&gt;"",C60,SUM(E60:J60))</f>
        <v>0</v>
      </c>
      <c r="B62" s="133"/>
      <c r="C62" s="133"/>
      <c r="D62" s="134"/>
      <c r="E62" s="152" t="e">
        <f>E60/A60</f>
        <v>#DIV/0!</v>
      </c>
      <c r="F62" s="153"/>
      <c r="G62" s="135"/>
      <c r="H62" s="136"/>
      <c r="I62" s="137"/>
      <c r="J62" s="138"/>
    </row>
    <row r="63" spans="1:12" ht="12.75" customHeight="1">
      <c r="A63" s="129" t="s">
        <v>78</v>
      </c>
      <c r="B63" s="130"/>
      <c r="C63" s="130"/>
      <c r="D63" s="130"/>
      <c r="E63" s="130"/>
      <c r="F63" s="130"/>
      <c r="G63" s="163"/>
      <c r="H63" s="164">
        <f>(A60+C60)-A62</f>
        <v>0</v>
      </c>
      <c r="I63" s="165"/>
      <c r="J63" s="166"/>
    </row>
    <row r="65" spans="1:12" ht="37.5" customHeight="1">
      <c r="A65" s="115" t="s">
        <v>9</v>
      </c>
      <c r="B65" s="115"/>
      <c r="C65" s="115"/>
      <c r="D65" s="115"/>
      <c r="E65" s="115"/>
      <c r="F65" s="115"/>
      <c r="G65" s="115"/>
      <c r="H65" s="115"/>
      <c r="I65" s="115"/>
      <c r="J65" s="115"/>
    </row>
    <row r="66" spans="1:12" ht="36" customHeight="1">
      <c r="A66" s="140" t="s">
        <v>46</v>
      </c>
      <c r="B66" s="140"/>
      <c r="C66" s="129" t="s">
        <v>47</v>
      </c>
      <c r="D66" s="130"/>
      <c r="E66" s="130"/>
      <c r="F66" s="131"/>
      <c r="G66" s="140" t="s">
        <v>7</v>
      </c>
      <c r="H66" s="140"/>
      <c r="I66" s="129" t="s">
        <v>40</v>
      </c>
      <c r="J66" s="157"/>
    </row>
    <row r="67" spans="1:12">
      <c r="A67" s="207">
        <f>G28</f>
        <v>0</v>
      </c>
      <c r="B67" s="208"/>
      <c r="C67" s="132">
        <f>IF(ISBLANK($H$37),A67+G67+I67,A67)</f>
        <v>0</v>
      </c>
      <c r="D67" s="133"/>
      <c r="E67" s="133"/>
      <c r="F67" s="134"/>
      <c r="G67" s="139">
        <f>IF(ISBLANK($H$37),TRUNC(A67*$I$31/100*$I$32/100,2),"included / inclus")</f>
        <v>0</v>
      </c>
      <c r="H67" s="139"/>
      <c r="I67" s="169">
        <f>IF(ISBLANK($H$37),TRUNC(A67*$I$33/100*$I$34/100,2),"included / inclus")</f>
        <v>0</v>
      </c>
      <c r="J67" s="169"/>
      <c r="K67" s="19"/>
    </row>
    <row r="68" spans="1:12" ht="36" customHeight="1">
      <c r="A68" s="140" t="s">
        <v>39</v>
      </c>
      <c r="B68" s="140"/>
      <c r="C68" s="129" t="s">
        <v>66</v>
      </c>
      <c r="D68" s="131"/>
      <c r="E68" s="129" t="s">
        <v>70</v>
      </c>
      <c r="F68" s="130"/>
      <c r="G68" s="193"/>
      <c r="H68" s="183"/>
      <c r="I68" s="183"/>
      <c r="J68" s="184"/>
    </row>
    <row r="69" spans="1:12">
      <c r="A69" s="128" t="e">
        <f>A67/A60</f>
        <v>#DIV/0!</v>
      </c>
      <c r="B69" s="128"/>
      <c r="C69" s="132">
        <f>IF(A67&lt;C60,A67,C60)</f>
        <v>0</v>
      </c>
      <c r="D69" s="209"/>
      <c r="E69" s="132">
        <f>A60+C69-C67</f>
        <v>0</v>
      </c>
      <c r="F69" s="167"/>
      <c r="G69" s="135"/>
      <c r="H69" s="136"/>
      <c r="I69" s="137"/>
      <c r="J69" s="138"/>
    </row>
    <row r="71" spans="1:12" hidden="1">
      <c r="A71" s="5" t="s">
        <v>52</v>
      </c>
      <c r="B71" s="6">
        <f>IF(A44&lt;&gt;"",1,0)</f>
        <v>0</v>
      </c>
      <c r="C71" s="5" t="s">
        <v>53</v>
      </c>
      <c r="D71" s="6">
        <f>IF(C44&lt;&gt;"",2,0)</f>
        <v>0</v>
      </c>
      <c r="E71" s="5" t="s">
        <v>54</v>
      </c>
      <c r="F71" s="6">
        <f>IF(G44&lt;&gt;"",10,0)</f>
        <v>0</v>
      </c>
      <c r="G71" s="5" t="s">
        <v>55</v>
      </c>
      <c r="H71" s="6">
        <f>SUM(B71+D71+F71)</f>
        <v>0</v>
      </c>
    </row>
    <row r="72" spans="1:12" ht="101.25" hidden="1" customHeight="1">
      <c r="A72" s="7" t="s">
        <v>48</v>
      </c>
      <c r="B72" s="162" t="e">
        <f>CONCATENATE("I am able to approve only one amount for all fees charged in this claim, whether by this lawyer or any other lawyer who may have previously acted on this claim. The legal fees approved for this claim are ",TEXT(A69,"0.0%"))</f>
        <v>#DIV/0!</v>
      </c>
      <c r="C72" s="162"/>
      <c r="D72" s="162"/>
      <c r="E72" s="162"/>
      <c r="F72" s="162"/>
      <c r="G72" s="162"/>
      <c r="H72" s="162"/>
      <c r="I72" s="162"/>
      <c r="J72" s="162"/>
      <c r="K72" s="205" t="e">
        <f>CONCATENATE("Je peux approuver un seul montant pour tous des honoraires demandés dans cette demande, que ce soit par l'avocat actuel ou par un autre avocat qui aurait travaillé à cette demande. Des honoraires approuvés sont ",TEXT(A69,"0.0%"))</f>
        <v>#DIV/0!</v>
      </c>
      <c r="L72" s="205"/>
    </row>
    <row r="73" spans="1:12" ht="101.25" hidden="1" customHeight="1">
      <c r="A73" s="7" t="s">
        <v>49</v>
      </c>
      <c r="B73" s="168" t="str">
        <f>CONCATENATE(" of the amount awarded to the Claimant", " or ",TEXT(A67,"$0,00.00"),", plus, if applicable, GST/HST (",TEXT(G67,"$0,00.00"),") and PST (",TEXT(I67,"$0,00.00"),") for a total of ",TEXT(C67,"$0,00.00"),". ")</f>
        <v xml:space="preserve"> of the amount awarded to the Claimant or $000.00, plus, if applicable, GST/HST ($000.00) and PST ($000.00) for a total of $000.00. </v>
      </c>
      <c r="C73" s="168"/>
      <c r="D73" s="168"/>
      <c r="E73" s="168"/>
      <c r="F73" s="168"/>
      <c r="G73" s="168"/>
      <c r="H73" s="168"/>
      <c r="I73" s="168"/>
      <c r="J73" s="168"/>
      <c r="K73" s="205" t="str">
        <f>CONCATENATE(" du montant attribué au demandeur, soit ",TEXT(A67,"$0,00.00"),", plus, le cas échéant, la TPS (",TEXT(G67,"$0,00.00"),") et TVP (",TEXT(I67,"$0,00.00"),") pour un montant total de ",TEXT(C67,"$0,00.00"),". ")</f>
        <v xml:space="preserve"> du montant attribué au demandeur, soit $000.00, plus, le cas échéant, la TPS ($000.00) et TVP ($000.00) pour un montant total de $000.00. </v>
      </c>
      <c r="L73" s="205"/>
    </row>
    <row r="74" spans="1:12" ht="101.25" hidden="1" customHeight="1">
      <c r="A74" s="7" t="s">
        <v>50</v>
      </c>
      <c r="B74" s="168" t="s">
        <v>160</v>
      </c>
      <c r="C74" s="168"/>
      <c r="D74" s="168"/>
      <c r="E74" s="168"/>
      <c r="F74" s="168"/>
      <c r="G74" s="168"/>
      <c r="H74" s="168"/>
      <c r="I74" s="168"/>
      <c r="J74" s="168"/>
      <c r="K74" s="206" t="s">
        <v>166</v>
      </c>
      <c r="L74" s="206"/>
    </row>
    <row r="75" spans="1:12" ht="145.5" hidden="1" customHeight="1">
      <c r="A75" s="7" t="s">
        <v>51</v>
      </c>
      <c r="B75" s="162" t="e">
        <f>CONCATENATE(B72,B73,B74)</f>
        <v>#DIV/0!</v>
      </c>
      <c r="C75" s="162"/>
      <c r="D75" s="162"/>
      <c r="E75" s="162"/>
      <c r="F75" s="162"/>
      <c r="G75" s="162"/>
      <c r="H75" s="162"/>
      <c r="I75" s="162"/>
      <c r="J75" s="162"/>
      <c r="K75" s="205" t="e">
        <f>CONCATENATE(K72,K73,K74)</f>
        <v>#DIV/0!</v>
      </c>
      <c r="L75" s="205"/>
    </row>
    <row r="76" spans="1:12" ht="81" hidden="1" customHeight="1">
      <c r="A76" s="7" t="s">
        <v>56</v>
      </c>
      <c r="B76" s="162" t="s">
        <v>164</v>
      </c>
      <c r="C76" s="162"/>
      <c r="D76" s="162"/>
      <c r="E76" s="162"/>
      <c r="F76" s="162"/>
      <c r="G76" s="162"/>
      <c r="H76" s="162"/>
      <c r="I76" s="162"/>
      <c r="J76" s="162"/>
      <c r="K76" s="205" t="s">
        <v>165</v>
      </c>
      <c r="L76" s="205"/>
    </row>
    <row r="77" spans="1:12" hidden="1">
      <c r="B77" s="105"/>
      <c r="C77" s="105"/>
      <c r="D77" s="105"/>
      <c r="E77" s="105"/>
      <c r="F77" s="105"/>
      <c r="G77" s="105"/>
      <c r="H77" s="105"/>
      <c r="I77" s="105"/>
      <c r="J77" s="105"/>
      <c r="K77" s="105"/>
      <c r="L77" s="105"/>
    </row>
    <row r="78" spans="1:12" ht="28.5" hidden="1" customHeight="1">
      <c r="A78" s="7" t="s">
        <v>58</v>
      </c>
      <c r="B78" s="141" t="s">
        <v>155</v>
      </c>
      <c r="C78" s="123"/>
      <c r="D78" s="123"/>
      <c r="E78" s="123"/>
      <c r="F78" s="123"/>
      <c r="G78" s="123"/>
      <c r="H78" s="123"/>
      <c r="I78" s="123"/>
      <c r="J78" s="123"/>
      <c r="K78" s="109" t="s">
        <v>190</v>
      </c>
      <c r="L78" s="109"/>
    </row>
    <row r="79" spans="1:12" hidden="1">
      <c r="A79" s="7" t="s">
        <v>59</v>
      </c>
      <c r="B79" s="161">
        <f>E69</f>
        <v>0</v>
      </c>
      <c r="C79" s="123"/>
      <c r="D79" s="123"/>
      <c r="E79" s="123"/>
      <c r="F79" s="123"/>
      <c r="G79" s="123"/>
      <c r="H79" s="123"/>
      <c r="I79" s="123"/>
      <c r="J79" s="123"/>
      <c r="K79" s="110">
        <f>E69</f>
        <v>0</v>
      </c>
      <c r="L79" s="110"/>
    </row>
    <row r="80" spans="1:12" ht="78" hidden="1" customHeight="1">
      <c r="A80" s="7" t="s">
        <v>60</v>
      </c>
      <c r="B80" s="141" t="s">
        <v>161</v>
      </c>
      <c r="C80" s="123"/>
      <c r="D80" s="123"/>
      <c r="E80" s="123"/>
      <c r="F80" s="123"/>
      <c r="G80" s="123"/>
      <c r="H80" s="123"/>
      <c r="I80" s="123"/>
      <c r="J80" s="123"/>
      <c r="K80" s="108" t="s">
        <v>189</v>
      </c>
      <c r="L80" s="108"/>
    </row>
    <row r="81" spans="1:12" ht="109.5" hidden="1" customHeight="1">
      <c r="A81" s="7" t="s">
        <v>61</v>
      </c>
      <c r="B81" s="122" t="str">
        <f>CONCATENATE(B78,TEXT(B79,"$0,00.00"),B80)</f>
        <v>The total amount of money the Claimant will receive from the lawyer is $000.00 (the amount payable to the Claimant, shown above). Nothing may be withheld from this payment for any purpose, including third party assignments, cash advances, directions to pay, or otherwise. Any assignment of IAP settlement proceeds is unlawful and violates both Court Orders and The Financial Administration Act. Further, the lawyer may not deduct any disbursements, or costs associated with the management of the file, or anything else, from the amount payable to the Claimant.</v>
      </c>
      <c r="C81" s="123"/>
      <c r="D81" s="123"/>
      <c r="E81" s="123"/>
      <c r="F81" s="123"/>
      <c r="G81" s="123"/>
      <c r="H81" s="123"/>
      <c r="I81" s="123"/>
      <c r="J81" s="123"/>
      <c r="K81" s="111" t="str">
        <f>CONCATENATE(K78,TEXT(K79,"$0,00.00"),K80)</f>
        <v>La somme totale que le demandeur recevra de l'avocat s'élève à $000.00 (le montant payable au demandeur, indiqué ci-dessus). Aucune somme ne peut être retenue de ce montant pour quelque motif que ce soit, y compris pour les cessions à des tiers, les  avances de fonds, les directives de paiement, etc.  Toute cession du produit d'une entente de règlement dans le cadre du PEI est illégale et viole tant les ordonnances des tribunaux que la Loi sur l'administration des finances publiques. De plus, un avocat ne peut déduire du montant à verser au demandeur aucuns débours ni aucune dépense associée à la gestion du dossier ou à toute autre chose.</v>
      </c>
      <c r="L81" s="111"/>
    </row>
    <row r="82" spans="1:12" hidden="1">
      <c r="G82" s="19"/>
      <c r="H82" s="19"/>
      <c r="I82" s="19"/>
    </row>
    <row r="83" spans="1:12" ht="24.75" hidden="1" customHeight="1">
      <c r="A83" s="7" t="s">
        <v>98</v>
      </c>
      <c r="B83" s="113" t="s">
        <v>117</v>
      </c>
      <c r="C83" s="114"/>
      <c r="D83" s="114"/>
      <c r="E83" s="114"/>
      <c r="F83" s="114"/>
      <c r="G83" s="114"/>
      <c r="H83" s="114"/>
      <c r="I83" s="114"/>
      <c r="J83" s="114"/>
    </row>
  </sheetData>
  <mergeCells count="149">
    <mergeCell ref="K72:L72"/>
    <mergeCell ref="K73:L73"/>
    <mergeCell ref="K74:L74"/>
    <mergeCell ref="K75:L75"/>
    <mergeCell ref="K76:L76"/>
    <mergeCell ref="G68:H68"/>
    <mergeCell ref="I68:J68"/>
    <mergeCell ref="A67:B67"/>
    <mergeCell ref="C69:D69"/>
    <mergeCell ref="B73:J73"/>
    <mergeCell ref="I67:J67"/>
    <mergeCell ref="G20:H20"/>
    <mergeCell ref="I20:J20"/>
    <mergeCell ref="G28:J28"/>
    <mergeCell ref="B23:C23"/>
    <mergeCell ref="A49:J49"/>
    <mergeCell ref="G27:J27"/>
    <mergeCell ref="B19:C19"/>
    <mergeCell ref="A50:J50"/>
    <mergeCell ref="C43:F43"/>
    <mergeCell ref="G43:J43"/>
    <mergeCell ref="A44:B44"/>
    <mergeCell ref="C44:F44"/>
    <mergeCell ref="E23:F23"/>
    <mergeCell ref="G23:H23"/>
    <mergeCell ref="I23:J23"/>
    <mergeCell ref="A24:F24"/>
    <mergeCell ref="G24:J24"/>
    <mergeCell ref="A42:J42"/>
    <mergeCell ref="E60:F60"/>
    <mergeCell ref="A43:B43"/>
    <mergeCell ref="I61:J61"/>
    <mergeCell ref="A1:J1"/>
    <mergeCell ref="A2:J2"/>
    <mergeCell ref="A8:J8"/>
    <mergeCell ref="B21:C21"/>
    <mergeCell ref="E21:F21"/>
    <mergeCell ref="G21:H21"/>
    <mergeCell ref="I21:J21"/>
    <mergeCell ref="B22:C22"/>
    <mergeCell ref="E22:F22"/>
    <mergeCell ref="G22:H22"/>
    <mergeCell ref="I22:J22"/>
    <mergeCell ref="A14:D14"/>
    <mergeCell ref="E14:J14"/>
    <mergeCell ref="B4:E4"/>
    <mergeCell ref="F4:I4"/>
    <mergeCell ref="E13:J13"/>
    <mergeCell ref="A18:J18"/>
    <mergeCell ref="A13:D13"/>
    <mergeCell ref="E11:J11"/>
    <mergeCell ref="E61:F61"/>
    <mergeCell ref="G61:H61"/>
    <mergeCell ref="A9:D9"/>
    <mergeCell ref="B5:E5"/>
    <mergeCell ref="F5:I5"/>
    <mergeCell ref="H37:J37"/>
    <mergeCell ref="A37:G37"/>
    <mergeCell ref="H36:J36"/>
    <mergeCell ref="I32:J32"/>
    <mergeCell ref="A31:B32"/>
    <mergeCell ref="A33:B34"/>
    <mergeCell ref="C33:H33"/>
    <mergeCell ref="I33:J33"/>
    <mergeCell ref="C34:H34"/>
    <mergeCell ref="I34:J34"/>
    <mergeCell ref="A10:D10"/>
    <mergeCell ref="E10:J10"/>
    <mergeCell ref="A11:D11"/>
    <mergeCell ref="A12:D12"/>
    <mergeCell ref="A26:F26"/>
    <mergeCell ref="A28:F28"/>
    <mergeCell ref="A27:F27"/>
    <mergeCell ref="E12:J12"/>
    <mergeCell ref="E19:F19"/>
    <mergeCell ref="B20:C20"/>
    <mergeCell ref="E20:F20"/>
    <mergeCell ref="I62:J62"/>
    <mergeCell ref="G9:J9"/>
    <mergeCell ref="B79:J79"/>
    <mergeCell ref="B80:J80"/>
    <mergeCell ref="C32:H32"/>
    <mergeCell ref="A59:B59"/>
    <mergeCell ref="B75:J75"/>
    <mergeCell ref="B76:J76"/>
    <mergeCell ref="A63:G63"/>
    <mergeCell ref="A36:G36"/>
    <mergeCell ref="H63:J63"/>
    <mergeCell ref="E68:F68"/>
    <mergeCell ref="E69:F69"/>
    <mergeCell ref="C68:D68"/>
    <mergeCell ref="B72:J72"/>
    <mergeCell ref="B74:J74"/>
    <mergeCell ref="G60:H60"/>
    <mergeCell ref="I60:J60"/>
    <mergeCell ref="A61:D61"/>
    <mergeCell ref="A62:D62"/>
    <mergeCell ref="A65:J65"/>
    <mergeCell ref="G66:H66"/>
    <mergeCell ref="I66:J66"/>
    <mergeCell ref="E9:F9"/>
    <mergeCell ref="A66:B66"/>
    <mergeCell ref="B78:J78"/>
    <mergeCell ref="A30:J30"/>
    <mergeCell ref="C31:H31"/>
    <mergeCell ref="I31:J31"/>
    <mergeCell ref="A68:B68"/>
    <mergeCell ref="G26:J26"/>
    <mergeCell ref="G19:H19"/>
    <mergeCell ref="I19:J19"/>
    <mergeCell ref="G44:J44"/>
    <mergeCell ref="B47:E47"/>
    <mergeCell ref="A60:B60"/>
    <mergeCell ref="C60:D60"/>
    <mergeCell ref="F47:I47"/>
    <mergeCell ref="B46:E46"/>
    <mergeCell ref="F46:I46"/>
    <mergeCell ref="E62:F62"/>
    <mergeCell ref="A58:J58"/>
    <mergeCell ref="B56:I56"/>
    <mergeCell ref="C59:D59"/>
    <mergeCell ref="E59:F59"/>
    <mergeCell ref="G59:H59"/>
    <mergeCell ref="I59:J59"/>
    <mergeCell ref="G62:H62"/>
    <mergeCell ref="K27:L27"/>
    <mergeCell ref="K28:L28"/>
    <mergeCell ref="K80:L80"/>
    <mergeCell ref="K78:L78"/>
    <mergeCell ref="K79:L79"/>
    <mergeCell ref="K81:L81"/>
    <mergeCell ref="B6:E6"/>
    <mergeCell ref="F6:I6"/>
    <mergeCell ref="B83:J83"/>
    <mergeCell ref="A39:G39"/>
    <mergeCell ref="H39:J39"/>
    <mergeCell ref="A40:G40"/>
    <mergeCell ref="H40:J40"/>
    <mergeCell ref="B81:J81"/>
    <mergeCell ref="A15:D15"/>
    <mergeCell ref="E15:J15"/>
    <mergeCell ref="A16:D16"/>
    <mergeCell ref="E16:J16"/>
    <mergeCell ref="A69:B69"/>
    <mergeCell ref="C66:F66"/>
    <mergeCell ref="C67:F67"/>
    <mergeCell ref="G69:H69"/>
    <mergeCell ref="I69:J69"/>
    <mergeCell ref="G67:H67"/>
  </mergeCells>
  <conditionalFormatting sqref="G60:J60 G67:J67">
    <cfRule type="expression" dxfId="20" priority="2">
      <formula>isnontext</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M67"/>
  <sheetViews>
    <sheetView view="pageLayout" zoomScale="115" zoomScaleNormal="100" zoomScalePageLayoutView="115" workbookViewId="0">
      <selection activeCell="D47" sqref="D47:L47"/>
    </sheetView>
  </sheetViews>
  <sheetFormatPr defaultRowHeight="12.75"/>
  <cols>
    <col min="1" max="1" width="3.28515625" customWidth="1"/>
    <col min="2" max="6" width="9.7109375" customWidth="1"/>
    <col min="7" max="7" width="1.85546875" style="22" customWidth="1"/>
    <col min="8" max="8" width="8.7109375" customWidth="1"/>
    <col min="9" max="9" width="9.7109375" customWidth="1"/>
    <col min="10" max="10" width="1.85546875" style="22" customWidth="1"/>
    <col min="11" max="11" width="8.7109375" customWidth="1"/>
    <col min="12" max="12" width="9.7109375" customWidth="1"/>
  </cols>
  <sheetData>
    <row r="1" spans="1:13" ht="15.75">
      <c r="A1" s="290" t="s">
        <v>11</v>
      </c>
      <c r="B1" s="290"/>
      <c r="C1" s="290"/>
      <c r="D1" s="290"/>
      <c r="E1" s="290"/>
      <c r="F1" s="290"/>
      <c r="G1" s="290"/>
      <c r="H1" s="290"/>
      <c r="I1" s="290"/>
      <c r="J1" s="290"/>
      <c r="K1" s="290"/>
      <c r="L1" s="290"/>
    </row>
    <row r="2" spans="1:13">
      <c r="A2" s="256" t="s">
        <v>81</v>
      </c>
      <c r="B2" s="256"/>
      <c r="C2" s="256"/>
      <c r="D2" s="256"/>
      <c r="E2" s="256"/>
      <c r="F2" s="256"/>
      <c r="G2" s="256"/>
      <c r="H2" s="256"/>
      <c r="I2" s="256"/>
      <c r="J2" s="256"/>
      <c r="K2" s="256"/>
      <c r="L2" s="256"/>
    </row>
    <row r="3" spans="1:13">
      <c r="A3" s="252"/>
      <c r="B3" s="252"/>
      <c r="C3" s="252"/>
      <c r="D3" s="252"/>
      <c r="E3" s="252"/>
      <c r="F3" s="252"/>
      <c r="G3" s="24"/>
    </row>
    <row r="4" spans="1:13">
      <c r="A4" s="276" t="s">
        <v>0</v>
      </c>
      <c r="B4" s="277"/>
      <c r="C4" s="277"/>
      <c r="D4" s="280" t="str">
        <f>IF('Data entry'!$E$11="","",'Data entry'!$E$11)</f>
        <v/>
      </c>
      <c r="E4" s="280"/>
      <c r="F4" s="280"/>
      <c r="G4" s="287" t="s">
        <v>93</v>
      </c>
      <c r="H4" s="287"/>
      <c r="I4" s="287"/>
      <c r="J4" s="280" t="str">
        <f>CONCATENATE('Data entry'!$E$9,'Data entry'!$G$9)</f>
        <v>E5442-10-</v>
      </c>
      <c r="K4" s="280"/>
      <c r="L4" s="281"/>
    </row>
    <row r="5" spans="1:13">
      <c r="A5" s="278" t="s">
        <v>2</v>
      </c>
      <c r="B5" s="279"/>
      <c r="C5" s="279"/>
      <c r="D5" s="282" t="str">
        <f>IF('Data entry'!$E$12="","",'Data entry'!$E$12)</f>
        <v/>
      </c>
      <c r="E5" s="282"/>
      <c r="F5" s="282"/>
      <c r="G5" s="288" t="s">
        <v>1</v>
      </c>
      <c r="H5" s="288"/>
      <c r="I5" s="288"/>
      <c r="J5" s="282" t="str">
        <f>IF('Data entry'!$E$10="","",'Data entry'!$E$10)</f>
        <v/>
      </c>
      <c r="K5" s="282"/>
      <c r="L5" s="283"/>
    </row>
    <row r="6" spans="1:13">
      <c r="A6" s="44"/>
      <c r="B6" s="44"/>
      <c r="C6" s="44"/>
      <c r="D6" s="29"/>
      <c r="E6" s="29"/>
      <c r="F6" s="29"/>
      <c r="G6" s="29"/>
      <c r="H6" s="29"/>
      <c r="I6" s="29"/>
      <c r="J6" s="29"/>
      <c r="K6" s="29"/>
      <c r="L6" s="29"/>
    </row>
    <row r="7" spans="1:13" ht="15.75">
      <c r="A7" s="231" t="s">
        <v>86</v>
      </c>
      <c r="B7" s="232"/>
      <c r="C7" s="232"/>
      <c r="D7" s="232"/>
      <c r="E7" s="232"/>
      <c r="F7" s="232"/>
      <c r="G7" s="232"/>
      <c r="H7" s="233"/>
      <c r="I7" s="233"/>
      <c r="J7" s="233"/>
      <c r="K7" s="233"/>
      <c r="L7" s="234"/>
    </row>
    <row r="8" spans="1:13">
      <c r="A8" s="305" t="e">
        <f>CONCATENATE("Total approved fees (",TEXT('Data entry'!A69,"0.0%"), ") and taxes *")</f>
        <v>#DIV/0!</v>
      </c>
      <c r="B8" s="306"/>
      <c r="C8" s="306"/>
      <c r="D8" s="306"/>
      <c r="E8" s="306"/>
      <c r="F8" s="306"/>
      <c r="G8" s="307"/>
      <c r="H8" s="248">
        <f>'Data entry'!$C$67</f>
        <v>0</v>
      </c>
      <c r="I8" s="249"/>
      <c r="J8" s="63"/>
      <c r="K8" s="241"/>
      <c r="L8" s="242"/>
    </row>
    <row r="9" spans="1:13">
      <c r="A9" s="245" t="s">
        <v>14</v>
      </c>
      <c r="B9" s="246"/>
      <c r="C9" s="246"/>
      <c r="D9" s="246"/>
      <c r="E9" s="246"/>
      <c r="F9" s="246"/>
      <c r="G9" s="247"/>
      <c r="H9" s="250">
        <f>'Data entry'!$E$69</f>
        <v>0</v>
      </c>
      <c r="I9" s="251"/>
      <c r="J9" s="64"/>
      <c r="K9" s="243"/>
      <c r="L9" s="244"/>
      <c r="M9" s="30"/>
    </row>
    <row r="10" spans="1:13" ht="13.5" thickBot="1">
      <c r="H10" s="35"/>
      <c r="I10" s="35"/>
      <c r="J10" s="38"/>
      <c r="K10" s="35"/>
      <c r="L10" s="35"/>
    </row>
    <row r="11" spans="1:13" ht="72" customHeight="1" thickBot="1">
      <c r="A11" s="284" t="s">
        <v>115</v>
      </c>
      <c r="B11" s="285"/>
      <c r="C11" s="285"/>
      <c r="D11" s="285"/>
      <c r="E11" s="285"/>
      <c r="F11" s="285"/>
      <c r="G11" s="285"/>
      <c r="H11" s="285"/>
      <c r="I11" s="285"/>
      <c r="J11" s="285"/>
      <c r="K11" s="285"/>
      <c r="L11" s="286"/>
    </row>
    <row r="12" spans="1:13">
      <c r="A12" s="1"/>
      <c r="B12" s="1"/>
      <c r="C12" s="1"/>
      <c r="D12" s="1"/>
      <c r="E12" s="1"/>
      <c r="F12" s="1"/>
      <c r="G12" s="27"/>
      <c r="H12" s="1"/>
      <c r="I12" s="1"/>
      <c r="J12" s="27"/>
      <c r="K12" s="1"/>
      <c r="L12" s="1"/>
    </row>
    <row r="13" spans="1:13" ht="15.75">
      <c r="A13" s="240" t="s">
        <v>83</v>
      </c>
      <c r="B13" s="233"/>
      <c r="C13" s="233"/>
      <c r="D13" s="233"/>
      <c r="E13" s="233"/>
      <c r="F13" s="233"/>
      <c r="G13" s="233"/>
      <c r="H13" s="233"/>
      <c r="I13" s="233"/>
      <c r="J13" s="233"/>
      <c r="K13" s="233"/>
      <c r="L13" s="234"/>
    </row>
    <row r="14" spans="1:13">
      <c r="A14" s="39">
        <v>1</v>
      </c>
      <c r="B14" s="235" t="s">
        <v>15</v>
      </c>
      <c r="C14" s="235"/>
      <c r="D14" s="235"/>
      <c r="E14" s="235"/>
      <c r="F14" s="226"/>
      <c r="G14" s="40"/>
      <c r="H14" s="212">
        <f>'Data entry'!$A$60</f>
        <v>0</v>
      </c>
      <c r="I14" s="213"/>
      <c r="J14" s="31"/>
      <c r="K14" s="236"/>
      <c r="L14" s="237"/>
    </row>
    <row r="15" spans="1:13">
      <c r="A15" s="32">
        <v>2</v>
      </c>
      <c r="B15" s="229" t="s">
        <v>16</v>
      </c>
      <c r="C15" s="229"/>
      <c r="D15" s="229"/>
      <c r="E15" s="229"/>
      <c r="F15" s="230"/>
      <c r="G15" s="41" t="s">
        <v>87</v>
      </c>
      <c r="H15" s="224">
        <f>'Data entry'!$C$69</f>
        <v>0</v>
      </c>
      <c r="I15" s="225"/>
      <c r="J15" s="31"/>
      <c r="K15" s="238"/>
      <c r="L15" s="239"/>
    </row>
    <row r="16" spans="1:13">
      <c r="A16" s="32">
        <v>3</v>
      </c>
      <c r="B16" s="230" t="s">
        <v>17</v>
      </c>
      <c r="C16" s="289"/>
      <c r="D16" s="289"/>
      <c r="E16" s="289"/>
      <c r="F16" s="289"/>
      <c r="G16" s="42" t="s">
        <v>88</v>
      </c>
      <c r="H16" s="226"/>
      <c r="I16" s="227"/>
      <c r="J16" s="43"/>
      <c r="K16" s="210">
        <f>SUM(H14:I15)</f>
        <v>0</v>
      </c>
      <c r="L16" s="211"/>
    </row>
    <row r="17" spans="1:12">
      <c r="A17" s="32">
        <v>4</v>
      </c>
      <c r="B17" s="228" t="s">
        <v>92</v>
      </c>
      <c r="C17" s="229"/>
      <c r="D17" s="229"/>
      <c r="E17" s="229"/>
      <c r="F17" s="230"/>
      <c r="G17" s="37"/>
      <c r="H17" s="212">
        <f>'Data entry'!$A$67</f>
        <v>0</v>
      </c>
      <c r="I17" s="213"/>
      <c r="J17" s="31"/>
      <c r="K17" s="214"/>
      <c r="L17" s="215"/>
    </row>
    <row r="18" spans="1:12">
      <c r="A18" s="32">
        <v>5</v>
      </c>
      <c r="B18" s="220" t="str">
        <f>CONCATENATE("PST (if applicable) ",'Data entry'!I33,"% taxable at ",'Data entry'!I34,"% *")</f>
        <v>PST (if applicable) % taxable at % *</v>
      </c>
      <c r="C18" s="220"/>
      <c r="D18" s="220"/>
      <c r="E18" s="220"/>
      <c r="F18" s="221"/>
      <c r="G18" s="41" t="s">
        <v>87</v>
      </c>
      <c r="H18" s="222">
        <f>'Data entry'!$I$67</f>
        <v>0</v>
      </c>
      <c r="I18" s="223"/>
      <c r="J18" s="43"/>
      <c r="K18" s="216"/>
      <c r="L18" s="217"/>
    </row>
    <row r="19" spans="1:12">
      <c r="A19" s="32">
        <v>6</v>
      </c>
      <c r="B19" s="220" t="str">
        <f>CONCATENATE("GST (or HST) ", 'Data entry'!I31, "% taxable at ", 'Data entry'!I32,"% *")</f>
        <v>GST (or HST) % taxable at % *</v>
      </c>
      <c r="C19" s="220"/>
      <c r="D19" s="220"/>
      <c r="E19" s="220"/>
      <c r="F19" s="221"/>
      <c r="G19" s="41" t="s">
        <v>87</v>
      </c>
      <c r="H19" s="224">
        <f>'Data entry'!$G$67</f>
        <v>0</v>
      </c>
      <c r="I19" s="225"/>
      <c r="J19" s="31"/>
      <c r="K19" s="218"/>
      <c r="L19" s="219"/>
    </row>
    <row r="20" spans="1:12" ht="13.5" thickBot="1">
      <c r="A20" s="32">
        <v>7</v>
      </c>
      <c r="B20" s="51" t="s">
        <v>18</v>
      </c>
      <c r="C20" s="51"/>
      <c r="D20" s="51"/>
      <c r="E20" s="51"/>
      <c r="F20" s="50"/>
      <c r="G20" s="42" t="s">
        <v>88</v>
      </c>
      <c r="H20" s="301"/>
      <c r="I20" s="302"/>
      <c r="J20" s="57" t="s">
        <v>90</v>
      </c>
      <c r="K20" s="292">
        <f>'Data entry'!$C$67</f>
        <v>0</v>
      </c>
      <c r="L20" s="293"/>
    </row>
    <row r="21" spans="1:12" ht="26.25" customHeight="1" thickTop="1">
      <c r="A21" s="33">
        <v>8</v>
      </c>
      <c r="B21" s="294" t="s">
        <v>89</v>
      </c>
      <c r="C21" s="295"/>
      <c r="D21" s="295"/>
      <c r="E21" s="295"/>
      <c r="F21" s="295"/>
      <c r="G21" s="295"/>
      <c r="H21" s="296"/>
      <c r="I21" s="297"/>
      <c r="J21" s="56" t="s">
        <v>88</v>
      </c>
      <c r="K21" s="298">
        <f>'Data entry'!$E$69</f>
        <v>0</v>
      </c>
      <c r="L21" s="299"/>
    </row>
    <row r="22" spans="1:12" ht="25.5" customHeight="1">
      <c r="A22" s="300" t="s">
        <v>79</v>
      </c>
      <c r="B22" s="300"/>
      <c r="C22" s="300"/>
      <c r="D22" s="300"/>
      <c r="E22" s="300"/>
      <c r="F22" s="300"/>
      <c r="G22" s="300"/>
      <c r="H22" s="300"/>
      <c r="I22" s="300"/>
      <c r="J22" s="300"/>
      <c r="K22" s="300"/>
      <c r="L22" s="300"/>
    </row>
    <row r="23" spans="1:12" ht="4.5" customHeight="1">
      <c r="A23" s="309"/>
      <c r="B23" s="309"/>
      <c r="C23" s="309"/>
      <c r="D23" s="309"/>
      <c r="E23" s="309"/>
      <c r="F23" s="309"/>
      <c r="G23" s="309"/>
      <c r="H23" s="309"/>
      <c r="I23" s="309"/>
      <c r="J23" s="309"/>
      <c r="K23" s="309"/>
      <c r="L23" s="309"/>
    </row>
    <row r="24" spans="1:12">
      <c r="A24" s="310" t="s">
        <v>91</v>
      </c>
      <c r="B24" s="310"/>
      <c r="C24" s="310"/>
      <c r="D24" s="310"/>
      <c r="E24" s="310"/>
      <c r="F24" s="310"/>
      <c r="G24" s="310"/>
      <c r="H24" s="310"/>
      <c r="I24" s="310"/>
      <c r="J24" s="310"/>
      <c r="K24" s="310"/>
      <c r="L24" s="310"/>
    </row>
    <row r="25" spans="1:12">
      <c r="A25" s="261" t="s">
        <v>67</v>
      </c>
      <c r="B25" s="261"/>
      <c r="C25" s="261"/>
      <c r="D25" s="261"/>
      <c r="E25" s="261"/>
      <c r="F25" s="261"/>
      <c r="G25" s="261"/>
      <c r="H25" s="261"/>
      <c r="I25" s="261"/>
      <c r="J25" s="261"/>
      <c r="K25" s="261"/>
      <c r="L25" s="261"/>
    </row>
    <row r="26" spans="1:12" ht="54.75" customHeight="1">
      <c r="A26" s="291" t="str">
        <f>'Data entry'!B81</f>
        <v>The total amount of money the Claimant will receive from the lawyer is $000.00 (the amount payable to the Claimant, shown above). Nothing may be withheld from this payment for any purpose, including third party assignments, cash advances, directions to pay, or otherwise. Any assignment of IAP settlement proceeds is unlawful and violates both Court Orders and The Financial Administration Act. Further, the lawyer may not deduct any disbursements, or costs associated with the management of the file, or anything else, from the amount payable to the Claimant.</v>
      </c>
      <c r="B26" s="291"/>
      <c r="C26" s="291"/>
      <c r="D26" s="291"/>
      <c r="E26" s="291"/>
      <c r="F26" s="291"/>
      <c r="G26" s="291"/>
      <c r="H26" s="291"/>
      <c r="I26" s="291"/>
      <c r="J26" s="291"/>
      <c r="K26" s="291"/>
      <c r="L26" s="291"/>
    </row>
    <row r="27" spans="1:12" ht="4.5" customHeight="1">
      <c r="A27" s="309"/>
      <c r="B27" s="309"/>
      <c r="C27" s="309"/>
      <c r="D27" s="309"/>
      <c r="E27" s="309"/>
      <c r="F27" s="309"/>
      <c r="G27" s="309"/>
      <c r="H27" s="309"/>
      <c r="I27" s="309"/>
      <c r="J27" s="309"/>
      <c r="K27" s="309"/>
      <c r="L27" s="309"/>
    </row>
    <row r="28" spans="1:12">
      <c r="A28" s="261" t="s">
        <v>68</v>
      </c>
      <c r="B28" s="261"/>
      <c r="C28" s="261"/>
      <c r="D28" s="261"/>
      <c r="E28" s="261"/>
      <c r="F28" s="261"/>
      <c r="G28" s="261"/>
      <c r="H28" s="261"/>
      <c r="I28" s="261"/>
      <c r="J28" s="261"/>
      <c r="K28" s="261"/>
      <c r="L28" s="261"/>
    </row>
    <row r="29" spans="1:12" ht="33" customHeight="1">
      <c r="A29" s="291" t="s">
        <v>84</v>
      </c>
      <c r="B29" s="291"/>
      <c r="C29" s="291"/>
      <c r="D29" s="291"/>
      <c r="E29" s="291"/>
      <c r="F29" s="291"/>
      <c r="G29" s="291"/>
      <c r="H29" s="291"/>
      <c r="I29" s="291"/>
      <c r="J29" s="291"/>
      <c r="K29" s="291"/>
      <c r="L29" s="291"/>
    </row>
    <row r="30" spans="1:12" ht="4.5" customHeight="1">
      <c r="A30" s="303"/>
      <c r="B30" s="303"/>
      <c r="C30" s="303"/>
      <c r="D30" s="303"/>
      <c r="E30" s="303"/>
      <c r="F30" s="303"/>
      <c r="G30" s="303"/>
      <c r="H30" s="303"/>
      <c r="I30" s="303"/>
      <c r="J30" s="303"/>
      <c r="K30" s="303"/>
      <c r="L30" s="303"/>
    </row>
    <row r="31" spans="1:12">
      <c r="A31" s="261" t="str">
        <f>IF('Data entry'!$A$44:$B$44="X","","If another lawyer represented the Claimant previously:")</f>
        <v>If another lawyer represented the Claimant previously:</v>
      </c>
      <c r="B31" s="261"/>
      <c r="C31" s="261"/>
      <c r="D31" s="261"/>
      <c r="E31" s="261"/>
      <c r="F31" s="261"/>
      <c r="G31" s="261"/>
      <c r="H31" s="261"/>
      <c r="I31" s="261"/>
      <c r="J31" s="261"/>
      <c r="K31" s="261"/>
      <c r="L31" s="261"/>
    </row>
    <row r="32" spans="1:12" ht="89.25" customHeight="1">
      <c r="A32" s="257" t="str">
        <f>'Data entry'!B47</f>
        <v>ERROR - CHOOSE ONE OPTION FROM LAWYER REPRESENTATION SECTION, ABOVE</v>
      </c>
      <c r="B32" s="257"/>
      <c r="C32" s="257"/>
      <c r="D32" s="257"/>
      <c r="E32" s="257"/>
      <c r="F32" s="257"/>
      <c r="G32" s="257"/>
      <c r="H32" s="257"/>
      <c r="I32" s="257"/>
      <c r="J32" s="257"/>
      <c r="K32" s="257"/>
      <c r="L32" s="257"/>
    </row>
    <row r="33" spans="1:13" ht="4.5" customHeight="1">
      <c r="A33" s="304"/>
      <c r="B33" s="304"/>
      <c r="C33" s="304"/>
      <c r="D33" s="304"/>
      <c r="E33" s="304"/>
      <c r="F33" s="304"/>
      <c r="G33" s="304"/>
      <c r="H33" s="304"/>
      <c r="I33" s="304"/>
      <c r="J33" s="304"/>
      <c r="K33" s="304"/>
      <c r="L33" s="304"/>
    </row>
    <row r="34" spans="1:13">
      <c r="A34" s="261" t="str">
        <f>IF('Data entry'!$H$40="X","Former Clients of Blott &amp; Company","")</f>
        <v/>
      </c>
      <c r="B34" s="261"/>
      <c r="C34" s="261"/>
      <c r="D34" s="261"/>
      <c r="E34" s="261"/>
      <c r="F34" s="261"/>
      <c r="G34" s="261"/>
      <c r="H34" s="261"/>
      <c r="I34" s="261"/>
      <c r="J34" s="261"/>
      <c r="K34" s="261"/>
      <c r="L34" s="261"/>
    </row>
    <row r="35" spans="1:13" ht="22.5" customHeight="1">
      <c r="A35" s="308" t="str">
        <f>IF('Data entry'!$H$40="X",'Data entry'!$B$83,"")</f>
        <v/>
      </c>
      <c r="B35" s="308"/>
      <c r="C35" s="308"/>
      <c r="D35" s="308"/>
      <c r="E35" s="308"/>
      <c r="F35" s="308"/>
      <c r="G35" s="308"/>
      <c r="H35" s="308"/>
      <c r="I35" s="308"/>
      <c r="J35" s="308"/>
      <c r="K35" s="308"/>
      <c r="L35" s="308"/>
    </row>
    <row r="36" spans="1:13" ht="15.75">
      <c r="A36" s="290" t="s">
        <v>11</v>
      </c>
      <c r="B36" s="290"/>
      <c r="C36" s="290"/>
      <c r="D36" s="290"/>
      <c r="E36" s="290"/>
      <c r="F36" s="290"/>
      <c r="G36" s="290"/>
      <c r="H36" s="290"/>
      <c r="I36" s="290"/>
      <c r="J36" s="290"/>
      <c r="K36" s="290"/>
      <c r="L36" s="290"/>
    </row>
    <row r="37" spans="1:13">
      <c r="A37" s="256" t="s">
        <v>81</v>
      </c>
      <c r="B37" s="256"/>
      <c r="C37" s="256"/>
      <c r="D37" s="256"/>
      <c r="E37" s="256"/>
      <c r="F37" s="256"/>
      <c r="G37" s="256"/>
      <c r="H37" s="256"/>
      <c r="I37" s="256"/>
      <c r="J37" s="256"/>
      <c r="K37" s="256"/>
      <c r="L37" s="256"/>
    </row>
    <row r="38" spans="1:13">
      <c r="A38" s="256"/>
      <c r="B38" s="256"/>
      <c r="C38" s="256"/>
      <c r="D38" s="256"/>
      <c r="E38" s="256"/>
      <c r="F38" s="256"/>
      <c r="G38" s="25"/>
      <c r="H38" s="10"/>
      <c r="I38" s="10"/>
      <c r="J38" s="26"/>
      <c r="K38" s="10"/>
      <c r="L38" s="10"/>
    </row>
    <row r="39" spans="1:13">
      <c r="A39" s="259" t="s">
        <v>93</v>
      </c>
      <c r="B39" s="259"/>
      <c r="C39" s="259"/>
      <c r="D39" s="55" t="str">
        <f>CONCATENATE('Data entry'!$E$9,'Data entry'!$G$9)</f>
        <v>E5442-10-</v>
      </c>
      <c r="E39" s="55"/>
      <c r="F39" s="55"/>
      <c r="G39" s="26"/>
      <c r="H39" s="10"/>
      <c r="I39" s="10"/>
      <c r="J39" s="26"/>
      <c r="K39" s="10"/>
      <c r="L39" s="10"/>
    </row>
    <row r="40" spans="1:13">
      <c r="A40" s="10"/>
      <c r="B40" s="10"/>
      <c r="C40" s="10"/>
      <c r="D40" s="10"/>
      <c r="E40" s="10"/>
      <c r="F40" s="10"/>
      <c r="G40" s="26"/>
      <c r="H40" s="10"/>
      <c r="I40" s="10"/>
      <c r="J40" s="26"/>
      <c r="K40" s="10"/>
      <c r="L40" s="10"/>
    </row>
    <row r="41" spans="1:13" ht="39" customHeight="1">
      <c r="A41" s="274" t="s">
        <v>85</v>
      </c>
      <c r="B41" s="274"/>
      <c r="C41" s="274"/>
      <c r="D41" s="274"/>
      <c r="E41" s="274"/>
      <c r="F41" s="274"/>
      <c r="G41" s="274"/>
      <c r="H41" s="275"/>
      <c r="I41" s="275"/>
      <c r="J41" s="275"/>
      <c r="K41" s="275"/>
      <c r="L41" s="275"/>
    </row>
    <row r="42" spans="1:13">
      <c r="A42" s="28"/>
      <c r="B42" s="28"/>
      <c r="C42" s="28"/>
      <c r="D42" s="28"/>
      <c r="E42" s="28"/>
      <c r="F42" s="28"/>
      <c r="G42" s="28"/>
      <c r="H42" s="36"/>
      <c r="I42" s="36"/>
      <c r="J42" s="36"/>
      <c r="K42" s="36"/>
      <c r="L42" s="36"/>
    </row>
    <row r="43" spans="1:13">
      <c r="A43" s="11" t="s">
        <v>57</v>
      </c>
      <c r="B43" s="10"/>
      <c r="C43" s="10"/>
      <c r="D43" s="10"/>
      <c r="E43" s="10"/>
      <c r="F43" s="10"/>
      <c r="G43" s="26"/>
      <c r="H43" s="10"/>
      <c r="I43" s="10"/>
      <c r="J43" s="26"/>
      <c r="K43" s="10"/>
      <c r="L43" s="10"/>
    </row>
    <row r="44" spans="1:13" ht="207.75" customHeight="1">
      <c r="A44" s="267">
        <f>'Data entry'!A50</f>
        <v>0</v>
      </c>
      <c r="B44" s="268"/>
      <c r="C44" s="268"/>
      <c r="D44" s="268"/>
      <c r="E44" s="268"/>
      <c r="F44" s="268"/>
      <c r="G44" s="268"/>
      <c r="H44" s="268"/>
      <c r="I44" s="268"/>
      <c r="J44" s="268"/>
      <c r="K44" s="268"/>
      <c r="L44" s="269"/>
      <c r="M44" s="18"/>
    </row>
    <row r="45" spans="1:13">
      <c r="A45" s="270" t="str">
        <f>CONCATENATE("Dated at ",'Data entry'!E15,".  ",TEXT('Data entry'!E16,"MMMM D, YYYY"))</f>
        <v>Dated at .  January 0, 1900</v>
      </c>
      <c r="B45" s="270"/>
      <c r="C45" s="270"/>
      <c r="D45" s="270"/>
      <c r="E45" s="270"/>
      <c r="F45" s="270"/>
      <c r="G45" s="270"/>
      <c r="H45" s="270"/>
      <c r="I45" s="270"/>
      <c r="J45" s="270"/>
      <c r="K45" s="270"/>
      <c r="L45" s="270"/>
    </row>
    <row r="46" spans="1:13">
      <c r="A46" s="45"/>
      <c r="B46" s="45"/>
      <c r="C46" s="45"/>
      <c r="D46" s="48"/>
      <c r="E46" s="48"/>
      <c r="F46" s="48"/>
      <c r="G46" s="48"/>
      <c r="H46" s="48"/>
      <c r="I46" s="48"/>
      <c r="J46" s="48"/>
      <c r="K46" s="48"/>
      <c r="L46" s="48"/>
    </row>
    <row r="47" spans="1:13" ht="52.5" customHeight="1">
      <c r="A47" s="271" t="s">
        <v>63</v>
      </c>
      <c r="B47" s="271"/>
      <c r="C47" s="271"/>
      <c r="D47" s="272"/>
      <c r="E47" s="272"/>
      <c r="F47" s="272"/>
      <c r="G47" s="272"/>
      <c r="H47" s="272"/>
      <c r="I47" s="272"/>
      <c r="J47" s="272"/>
      <c r="K47" s="272"/>
      <c r="L47" s="273"/>
    </row>
    <row r="49" spans="1:12">
      <c r="A49" s="49"/>
      <c r="B49" s="49"/>
      <c r="C49" s="49"/>
      <c r="D49" s="260" t="str">
        <f>CONCATENATE('Data entry'!E10,", Adjudicator")</f>
        <v>, Adjudicator</v>
      </c>
      <c r="E49" s="260"/>
      <c r="F49" s="260"/>
      <c r="G49" s="260"/>
      <c r="H49" s="260"/>
      <c r="I49" s="260"/>
      <c r="J49" s="260"/>
      <c r="K49" s="260"/>
      <c r="L49" s="260"/>
    </row>
    <row r="50" spans="1:12">
      <c r="A50" s="59"/>
      <c r="B50" s="59"/>
      <c r="C50" s="59"/>
      <c r="D50" s="59"/>
      <c r="E50" s="59"/>
      <c r="F50" s="59"/>
      <c r="G50" s="59"/>
      <c r="H50" s="59"/>
      <c r="I50" s="59"/>
      <c r="J50" s="59"/>
      <c r="K50" s="59"/>
      <c r="L50" s="59"/>
    </row>
    <row r="51" spans="1:12">
      <c r="A51" s="258" t="s">
        <v>118</v>
      </c>
      <c r="B51" s="258"/>
      <c r="C51" s="258">
        <f>'Data entry'!$E$11</f>
        <v>0</v>
      </c>
      <c r="D51" s="258"/>
      <c r="E51" s="258"/>
      <c r="F51" s="70" t="s">
        <v>0</v>
      </c>
      <c r="G51" s="59"/>
      <c r="H51" s="59"/>
      <c r="I51" s="59"/>
      <c r="J51" s="59"/>
      <c r="K51" s="59"/>
      <c r="L51" s="59"/>
    </row>
    <row r="52" spans="1:12" ht="12.75" customHeight="1">
      <c r="A52" s="253" t="s">
        <v>119</v>
      </c>
      <c r="B52" s="253"/>
      <c r="C52" s="255">
        <f>'Data entry'!$E$14</f>
        <v>0</v>
      </c>
      <c r="D52" s="255"/>
      <c r="E52" s="255"/>
      <c r="F52" s="67"/>
      <c r="G52" s="59"/>
      <c r="H52" s="59"/>
      <c r="I52" s="59"/>
      <c r="J52" s="59"/>
      <c r="K52" s="59"/>
      <c r="L52" s="59"/>
    </row>
    <row r="53" spans="1:12">
      <c r="A53" s="67"/>
      <c r="B53" s="67"/>
      <c r="C53" s="255"/>
      <c r="D53" s="255"/>
      <c r="E53" s="255"/>
      <c r="F53" s="67"/>
      <c r="G53" s="59"/>
      <c r="H53" s="59"/>
      <c r="I53" s="59"/>
      <c r="J53" s="59"/>
      <c r="K53" s="59"/>
      <c r="L53" s="59"/>
    </row>
    <row r="54" spans="1:12">
      <c r="A54" s="67"/>
      <c r="B54" s="69"/>
      <c r="C54" s="255"/>
      <c r="D54" s="255"/>
      <c r="E54" s="255"/>
      <c r="F54" s="67"/>
      <c r="G54" s="59"/>
      <c r="H54" s="59"/>
      <c r="I54" s="59"/>
      <c r="J54" s="59"/>
      <c r="K54" s="59"/>
      <c r="L54" s="59"/>
    </row>
    <row r="55" spans="1:12" ht="12.75" customHeight="1">
      <c r="A55" s="253" t="s">
        <v>120</v>
      </c>
      <c r="B55" s="254"/>
      <c r="C55" s="255">
        <f>'Data entry'!$E$12</f>
        <v>0</v>
      </c>
      <c r="D55" s="255"/>
      <c r="E55" s="255"/>
      <c r="F55" s="68" t="s">
        <v>121</v>
      </c>
      <c r="G55" s="59"/>
      <c r="H55" s="59"/>
      <c r="I55" s="59"/>
      <c r="J55" s="59"/>
      <c r="K55" s="59"/>
      <c r="L55" s="59"/>
    </row>
    <row r="56" spans="1:12">
      <c r="A56" s="68"/>
      <c r="B56" s="67"/>
      <c r="C56" s="71"/>
      <c r="D56" s="71"/>
      <c r="E56" s="71"/>
      <c r="F56" s="68"/>
      <c r="G56" s="46"/>
      <c r="H56" s="46"/>
      <c r="I56" s="46"/>
      <c r="J56" s="46"/>
      <c r="K56" s="46"/>
      <c r="L56" s="46"/>
    </row>
    <row r="57" spans="1:12">
      <c r="A57" s="252" t="str">
        <f>IF('Data entry'!$G$28='Data entry'!$G$24,"Chief Adjudicator's Fee Guideline Calculation Table","")</f>
        <v>Chief Adjudicator's Fee Guideline Calculation Table</v>
      </c>
      <c r="B57" s="252"/>
      <c r="C57" s="252"/>
      <c r="D57" s="252"/>
      <c r="E57" s="252"/>
      <c r="F57" s="252"/>
      <c r="G57" s="24"/>
    </row>
    <row r="58" spans="1:12">
      <c r="A58" s="262" t="str">
        <f>IF('Data entry'!$G$28='Data entry'!$G$24,"Total Award","")</f>
        <v>Total Award</v>
      </c>
      <c r="B58" s="262"/>
      <c r="C58" s="262" t="str">
        <f>IF('Data entry'!$G$28='Data entry'!$G$24,"Amount","")</f>
        <v>Amount</v>
      </c>
      <c r="D58" s="262"/>
      <c r="E58" s="263" t="str">
        <f>IF('Data entry'!$G$28='Data entry'!$G$24,"Amount to fees","")</f>
        <v>Amount to fees</v>
      </c>
      <c r="F58" s="263"/>
      <c r="G58" s="23"/>
    </row>
    <row r="59" spans="1:12">
      <c r="A59" s="262" t="str">
        <f>IF('Data entry'!$G$28='Data entry'!$G$24,"Portion of Award","")</f>
        <v>Portion of Award</v>
      </c>
      <c r="B59" s="262"/>
      <c r="C59" s="262" t="str">
        <f>IF('Data entry'!$G$28='Data entry'!$G$24,"Percentage to fees","")</f>
        <v>Percentage to fees</v>
      </c>
      <c r="D59" s="262"/>
      <c r="E59" s="263"/>
      <c r="F59" s="263"/>
      <c r="G59" s="23"/>
    </row>
    <row r="60" spans="1:12">
      <c r="A60" s="266">
        <f>IF('Data entry'!$G$28='Data entry'!$G$24,'Data entry'!$G$20,"")</f>
        <v>0</v>
      </c>
      <c r="B60" s="266"/>
      <c r="C60" s="262">
        <f>IF('Data entry'!$G$28='Data entry'!$G$24,'Data entry'!$D$20,"")</f>
        <v>25</v>
      </c>
      <c r="D60" s="262"/>
      <c r="E60" s="266">
        <f>IF('Data entry'!$G$28='Data entry'!$G$24,'Data entry'!$I$20,"")</f>
        <v>0</v>
      </c>
      <c r="F60" s="266"/>
      <c r="G60" s="21"/>
    </row>
    <row r="61" spans="1:12">
      <c r="A61" s="266">
        <f>IF('Data entry'!$G$28='Data entry'!$G$24,'Data entry'!$G$21,"")</f>
        <v>0</v>
      </c>
      <c r="B61" s="266"/>
      <c r="C61" s="262">
        <f>IF('Data entry'!$G$28='Data entry'!$G$24,'Data entry'!$D$21,"")</f>
        <v>20</v>
      </c>
      <c r="D61" s="262"/>
      <c r="E61" s="266">
        <f>IF('Data entry'!$G$28='Data entry'!$G$24,'Data entry'!$I$21,"")</f>
        <v>0</v>
      </c>
      <c r="F61" s="266"/>
      <c r="G61" s="21"/>
    </row>
    <row r="62" spans="1:12">
      <c r="A62" s="266">
        <f>IF('Data entry'!$G$28='Data entry'!$G$24,'Data entry'!$G$22,"")</f>
        <v>0</v>
      </c>
      <c r="B62" s="266"/>
      <c r="C62" s="262">
        <f>IF('Data entry'!$G$28='Data entry'!$G$24,'Data entry'!$D$22,"")</f>
        <v>17.5</v>
      </c>
      <c r="D62" s="262"/>
      <c r="E62" s="266">
        <f>IF('Data entry'!$G$28='Data entry'!$G$24,'Data entry'!$I$22,"")</f>
        <v>0</v>
      </c>
      <c r="F62" s="266"/>
      <c r="G62" s="21"/>
    </row>
    <row r="63" spans="1:12">
      <c r="A63" s="266">
        <f>IF('Data entry'!$G$28='Data entry'!$G$24,'Data entry'!$G$23,"")</f>
        <v>0</v>
      </c>
      <c r="B63" s="266"/>
      <c r="C63" s="262">
        <f>IF('Data entry'!$G$28='Data entry'!$G$24,'Data entry'!$D$23,"")</f>
        <v>15</v>
      </c>
      <c r="D63" s="262"/>
      <c r="E63" s="266">
        <f>IF('Data entry'!$G$28='Data entry'!$G$24,'Data entry'!$I$23,"")</f>
        <v>0</v>
      </c>
      <c r="F63" s="266"/>
      <c r="G63" s="21"/>
    </row>
    <row r="64" spans="1:12">
      <c r="A64" s="12"/>
      <c r="B64" s="12"/>
      <c r="C64" s="262" t="str">
        <f>IF('Data entry'!$G$28='Data entry'!$G$24,"Total Legal Fees","")</f>
        <v>Total Legal Fees</v>
      </c>
      <c r="D64" s="262"/>
      <c r="E64" s="266">
        <f>IF('Data entry'!$G$28='Data entry'!$G$24,SUM(E60:F63),"")</f>
        <v>0</v>
      </c>
      <c r="F64" s="266"/>
      <c r="G64" s="21"/>
    </row>
    <row r="65" spans="1:12">
      <c r="A65" s="62"/>
      <c r="B65" s="62"/>
      <c r="C65" s="62"/>
      <c r="D65" s="62"/>
      <c r="E65" s="61"/>
      <c r="F65" s="61"/>
      <c r="G65" s="61"/>
      <c r="J65" s="60"/>
    </row>
    <row r="66" spans="1:12">
      <c r="A66" s="20"/>
      <c r="B66" s="20"/>
      <c r="C66" s="20"/>
      <c r="D66" s="20"/>
      <c r="E66" s="21"/>
      <c r="F66" s="21"/>
      <c r="G66" s="21"/>
    </row>
    <row r="67" spans="1:12" ht="26.25" customHeight="1">
      <c r="A67" s="264" t="s">
        <v>62</v>
      </c>
      <c r="B67" s="265"/>
      <c r="C67" s="265"/>
      <c r="D67" s="265"/>
      <c r="E67" s="265"/>
      <c r="F67" s="265"/>
      <c r="G67" s="265"/>
      <c r="H67" s="265"/>
      <c r="I67" s="265"/>
      <c r="J67" s="265"/>
      <c r="K67" s="265"/>
      <c r="L67" s="265"/>
    </row>
  </sheetData>
  <sheetProtection sheet="1" scenarios="1"/>
  <mergeCells count="90">
    <mergeCell ref="A27:L27"/>
    <mergeCell ref="A28:L28"/>
    <mergeCell ref="A23:L23"/>
    <mergeCell ref="A24:L24"/>
    <mergeCell ref="A25:L25"/>
    <mergeCell ref="A1:L1"/>
    <mergeCell ref="A2:L2"/>
    <mergeCell ref="A36:L36"/>
    <mergeCell ref="A37:L37"/>
    <mergeCell ref="A29:L29"/>
    <mergeCell ref="A26:L26"/>
    <mergeCell ref="K20:L20"/>
    <mergeCell ref="B21:I21"/>
    <mergeCell ref="K21:L21"/>
    <mergeCell ref="A22:L22"/>
    <mergeCell ref="H20:I20"/>
    <mergeCell ref="A30:L30"/>
    <mergeCell ref="A31:L31"/>
    <mergeCell ref="A33:L33"/>
    <mergeCell ref="A8:G8"/>
    <mergeCell ref="A35:L35"/>
    <mergeCell ref="A3:F3"/>
    <mergeCell ref="A44:L44"/>
    <mergeCell ref="A45:L45"/>
    <mergeCell ref="A47:C47"/>
    <mergeCell ref="D47:L47"/>
    <mergeCell ref="A41:L41"/>
    <mergeCell ref="A4:C4"/>
    <mergeCell ref="A5:C5"/>
    <mergeCell ref="J4:L4"/>
    <mergeCell ref="J5:L5"/>
    <mergeCell ref="A11:L11"/>
    <mergeCell ref="D4:F4"/>
    <mergeCell ref="G4:I4"/>
    <mergeCell ref="D5:F5"/>
    <mergeCell ref="G5:I5"/>
    <mergeCell ref="B16:F16"/>
    <mergeCell ref="A67:L67"/>
    <mergeCell ref="A60:B60"/>
    <mergeCell ref="C60:D60"/>
    <mergeCell ref="E60:F60"/>
    <mergeCell ref="A61:B61"/>
    <mergeCell ref="C61:D61"/>
    <mergeCell ref="E61:F61"/>
    <mergeCell ref="A62:B62"/>
    <mergeCell ref="C62:D62"/>
    <mergeCell ref="E62:F62"/>
    <mergeCell ref="A63:B63"/>
    <mergeCell ref="C63:D63"/>
    <mergeCell ref="E63:F63"/>
    <mergeCell ref="C64:D64"/>
    <mergeCell ref="E64:F64"/>
    <mergeCell ref="A58:B58"/>
    <mergeCell ref="C58:D58"/>
    <mergeCell ref="E58:F59"/>
    <mergeCell ref="A59:B59"/>
    <mergeCell ref="C59:D59"/>
    <mergeCell ref="A57:F57"/>
    <mergeCell ref="A55:B55"/>
    <mergeCell ref="C55:E55"/>
    <mergeCell ref="A38:F38"/>
    <mergeCell ref="A32:L32"/>
    <mergeCell ref="A51:B51"/>
    <mergeCell ref="C51:E51"/>
    <mergeCell ref="A52:B52"/>
    <mergeCell ref="C52:E54"/>
    <mergeCell ref="A39:C39"/>
    <mergeCell ref="D49:L49"/>
    <mergeCell ref="A34:L34"/>
    <mergeCell ref="A7:L7"/>
    <mergeCell ref="B14:F14"/>
    <mergeCell ref="H14:I14"/>
    <mergeCell ref="K14:L15"/>
    <mergeCell ref="B15:F15"/>
    <mergeCell ref="H15:I15"/>
    <mergeCell ref="A13:L13"/>
    <mergeCell ref="K8:L8"/>
    <mergeCell ref="K9:L9"/>
    <mergeCell ref="A9:G9"/>
    <mergeCell ref="H8:I8"/>
    <mergeCell ref="H9:I9"/>
    <mergeCell ref="K16:L16"/>
    <mergeCell ref="H17:I17"/>
    <mergeCell ref="K17:L19"/>
    <mergeCell ref="B18:F18"/>
    <mergeCell ref="H18:I18"/>
    <mergeCell ref="B19:F19"/>
    <mergeCell ref="H19:I19"/>
    <mergeCell ref="H16:I16"/>
    <mergeCell ref="B17:F17"/>
  </mergeCells>
  <conditionalFormatting sqref="A58:G66">
    <cfRule type="cellIs" dxfId="19" priority="3" operator="notEqual">
      <formula>""</formula>
    </cfRule>
  </conditionalFormatting>
  <conditionalFormatting sqref="A58:G59 C64:D66">
    <cfRule type="cellIs" dxfId="18" priority="2" operator="notEqual">
      <formula>""</formula>
    </cfRule>
  </conditionalFormatting>
  <pageMargins left="0.7" right="0.7" top="0.75" bottom="0.75" header="0.3" footer="0.3"/>
  <pageSetup orientation="portrait" r:id="rId1"/>
  <headerFooter>
    <oddHeader>&amp;R&amp;8&amp;K00-007GP1R3 - Sept 1, 2013</oddHeader>
    <oddFooter>&amp;L&amp;8Indian Residential Schools Adjudication Secretariat
100-1975 Scarth Street, Regina, SK  S4P 2H1&amp;C&amp;8 1-306-790-4700   
CAO_DC@irsad-sapi.gc.ca&amp;R&amp;8&amp;K00-012
&amp;K000000
Page &amp;P of &amp;N</oddFoot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dimension ref="A1:M141"/>
  <sheetViews>
    <sheetView view="pageLayout" zoomScale="115" zoomScaleNormal="100" zoomScalePageLayoutView="115" workbookViewId="0">
      <selection activeCell="D51" sqref="D51:L51"/>
    </sheetView>
  </sheetViews>
  <sheetFormatPr defaultRowHeight="12.75"/>
  <cols>
    <col min="1" max="1" width="3.28515625" customWidth="1"/>
    <col min="2" max="6" width="9.7109375" customWidth="1"/>
    <col min="7" max="7" width="1.85546875" style="22" customWidth="1"/>
    <col min="8" max="8" width="8.7109375" customWidth="1"/>
    <col min="9" max="9" width="9.7109375" customWidth="1"/>
    <col min="10" max="10" width="1.85546875" style="22" customWidth="1"/>
    <col min="11" max="11" width="8.7109375" customWidth="1"/>
    <col min="12" max="12" width="9.7109375" customWidth="1"/>
  </cols>
  <sheetData>
    <row r="1" spans="1:13" ht="15.75">
      <c r="A1" s="332" t="s">
        <v>11</v>
      </c>
      <c r="B1" s="332"/>
      <c r="C1" s="332"/>
      <c r="D1" s="332"/>
      <c r="E1" s="332"/>
      <c r="F1" s="332"/>
      <c r="G1" s="332"/>
      <c r="H1" s="332"/>
      <c r="I1" s="332"/>
      <c r="J1" s="332"/>
      <c r="K1" s="332"/>
      <c r="L1" s="332"/>
    </row>
    <row r="2" spans="1:13">
      <c r="A2" s="252" t="s">
        <v>80</v>
      </c>
      <c r="B2" s="252"/>
      <c r="C2" s="252"/>
      <c r="D2" s="252"/>
      <c r="E2" s="252"/>
      <c r="F2" s="252"/>
      <c r="G2" s="252"/>
      <c r="H2" s="252"/>
      <c r="I2" s="252"/>
      <c r="J2" s="252"/>
      <c r="K2" s="252"/>
      <c r="L2" s="252"/>
    </row>
    <row r="4" spans="1:13">
      <c r="A4" s="276" t="s">
        <v>0</v>
      </c>
      <c r="B4" s="277"/>
      <c r="C4" s="277"/>
      <c r="D4" s="280" t="str">
        <f>IF('Data entry'!$E$11="","",'Data entry'!$E$11)</f>
        <v/>
      </c>
      <c r="E4" s="280"/>
      <c r="F4" s="280"/>
      <c r="G4" s="287" t="s">
        <v>93</v>
      </c>
      <c r="H4" s="287"/>
      <c r="I4" s="287"/>
      <c r="J4" s="280" t="str">
        <f>CONCATENATE('Data entry'!$E$9,'Data entry'!$G$9)</f>
        <v>E5442-10-</v>
      </c>
      <c r="K4" s="280"/>
      <c r="L4" s="281"/>
    </row>
    <row r="5" spans="1:13">
      <c r="A5" s="278" t="s">
        <v>2</v>
      </c>
      <c r="B5" s="279"/>
      <c r="C5" s="279"/>
      <c r="D5" s="282" t="str">
        <f>IF('Data entry'!$E$12="","",'Data entry'!$E$12)</f>
        <v/>
      </c>
      <c r="E5" s="282"/>
      <c r="F5" s="282"/>
      <c r="G5" s="288" t="s">
        <v>1</v>
      </c>
      <c r="H5" s="288"/>
      <c r="I5" s="288"/>
      <c r="J5" s="282" t="str">
        <f>IF('Data entry'!$E$10="","",'Data entry'!$E$10)</f>
        <v/>
      </c>
      <c r="K5" s="282"/>
      <c r="L5" s="283"/>
    </row>
    <row r="6" spans="1:13">
      <c r="A6" s="44"/>
      <c r="B6" s="44"/>
      <c r="C6" s="44"/>
      <c r="D6" s="29"/>
      <c r="E6" s="29"/>
      <c r="F6" s="29"/>
      <c r="G6" s="29"/>
      <c r="H6" s="29"/>
      <c r="I6" s="29"/>
      <c r="J6" s="29"/>
      <c r="K6" s="29"/>
      <c r="L6" s="29"/>
    </row>
    <row r="7" spans="1:13" ht="15.75">
      <c r="A7" s="231" t="s">
        <v>86</v>
      </c>
      <c r="B7" s="232"/>
      <c r="C7" s="232"/>
      <c r="D7" s="232"/>
      <c r="E7" s="232"/>
      <c r="F7" s="232"/>
      <c r="G7" s="232"/>
      <c r="H7" s="233"/>
      <c r="I7" s="233"/>
      <c r="J7" s="233"/>
      <c r="K7" s="233"/>
      <c r="L7" s="234"/>
    </row>
    <row r="8" spans="1:13">
      <c r="A8" s="305" t="s">
        <v>71</v>
      </c>
      <c r="B8" s="306"/>
      <c r="C8" s="306"/>
      <c r="D8" s="306"/>
      <c r="E8" s="306"/>
      <c r="F8" s="342" t="e">
        <f>'Data entry'!$E$62</f>
        <v>#DIV/0!</v>
      </c>
      <c r="G8" s="343"/>
      <c r="H8" s="353">
        <f>'Data entry'!E60</f>
        <v>0</v>
      </c>
      <c r="I8" s="354"/>
      <c r="J8" s="65"/>
      <c r="K8" s="335"/>
      <c r="L8" s="242"/>
    </row>
    <row r="9" spans="1:13">
      <c r="A9" s="346" t="s">
        <v>72</v>
      </c>
      <c r="B9" s="347"/>
      <c r="C9" s="347"/>
      <c r="D9" s="347"/>
      <c r="E9" s="347"/>
      <c r="F9" s="344" t="e">
        <f>'Data entry'!$A$69</f>
        <v>#DIV/0!</v>
      </c>
      <c r="G9" s="345"/>
      <c r="H9" s="353">
        <f>'Data entry'!A67</f>
        <v>0</v>
      </c>
      <c r="I9" s="354"/>
      <c r="J9" s="65"/>
      <c r="K9" s="336"/>
      <c r="L9" s="337"/>
    </row>
    <row r="10" spans="1:13">
      <c r="A10" s="305" t="s">
        <v>13</v>
      </c>
      <c r="B10" s="306"/>
      <c r="C10" s="306"/>
      <c r="D10" s="306"/>
      <c r="E10" s="306"/>
      <c r="F10" s="306"/>
      <c r="G10" s="307"/>
      <c r="H10" s="353">
        <f>'Data entry'!C67</f>
        <v>0</v>
      </c>
      <c r="I10" s="354"/>
      <c r="J10" s="65"/>
      <c r="K10" s="338"/>
      <c r="L10" s="339"/>
      <c r="M10" s="34"/>
    </row>
    <row r="11" spans="1:13">
      <c r="A11" s="245" t="s">
        <v>14</v>
      </c>
      <c r="B11" s="246"/>
      <c r="C11" s="246"/>
      <c r="D11" s="246"/>
      <c r="E11" s="246"/>
      <c r="F11" s="246"/>
      <c r="G11" s="247"/>
      <c r="H11" s="355">
        <f>'Data entry'!E69</f>
        <v>0</v>
      </c>
      <c r="I11" s="356"/>
      <c r="J11" s="66"/>
      <c r="K11" s="340"/>
      <c r="L11" s="341"/>
      <c r="M11" s="30"/>
    </row>
    <row r="12" spans="1:13" ht="13.5" thickBot="1"/>
    <row r="13" spans="1:13" ht="71.25" customHeight="1" thickBot="1">
      <c r="A13" s="284" t="s">
        <v>116</v>
      </c>
      <c r="B13" s="285"/>
      <c r="C13" s="285"/>
      <c r="D13" s="285"/>
      <c r="E13" s="285"/>
      <c r="F13" s="285"/>
      <c r="G13" s="285"/>
      <c r="H13" s="285"/>
      <c r="I13" s="285"/>
      <c r="J13" s="285"/>
      <c r="K13" s="285"/>
      <c r="L13" s="286"/>
    </row>
    <row r="14" spans="1:13">
      <c r="A14" s="1"/>
      <c r="B14" s="1"/>
      <c r="C14" s="1"/>
      <c r="D14" s="1"/>
      <c r="E14" s="1"/>
      <c r="F14" s="1"/>
      <c r="G14" s="27"/>
      <c r="H14" s="1"/>
      <c r="I14" s="1"/>
      <c r="J14" s="27"/>
      <c r="K14" s="1"/>
      <c r="L14" s="1"/>
    </row>
    <row r="15" spans="1:13" ht="15.75">
      <c r="A15" s="240" t="s">
        <v>83</v>
      </c>
      <c r="B15" s="233"/>
      <c r="C15" s="233"/>
      <c r="D15" s="233"/>
      <c r="E15" s="233"/>
      <c r="F15" s="233"/>
      <c r="G15" s="233"/>
      <c r="H15" s="233"/>
      <c r="I15" s="233"/>
      <c r="J15" s="233"/>
      <c r="K15" s="233"/>
      <c r="L15" s="234"/>
    </row>
    <row r="16" spans="1:13">
      <c r="A16" s="39">
        <v>1</v>
      </c>
      <c r="B16" s="235" t="s">
        <v>15</v>
      </c>
      <c r="C16" s="235"/>
      <c r="D16" s="235"/>
      <c r="E16" s="235"/>
      <c r="F16" s="226"/>
      <c r="G16" s="40"/>
      <c r="H16" s="212">
        <f>'Data entry'!$A$60</f>
        <v>0</v>
      </c>
      <c r="I16" s="213"/>
      <c r="J16" s="31"/>
      <c r="K16" s="236"/>
      <c r="L16" s="237"/>
    </row>
    <row r="17" spans="1:12">
      <c r="A17" s="32">
        <v>2</v>
      </c>
      <c r="B17" s="229" t="s">
        <v>16</v>
      </c>
      <c r="C17" s="229"/>
      <c r="D17" s="229"/>
      <c r="E17" s="229"/>
      <c r="F17" s="230"/>
      <c r="G17" s="41" t="s">
        <v>87</v>
      </c>
      <c r="H17" s="224">
        <f>'Data entry'!$C$60</f>
        <v>0</v>
      </c>
      <c r="I17" s="225"/>
      <c r="J17" s="31"/>
      <c r="K17" s="238"/>
      <c r="L17" s="239"/>
    </row>
    <row r="18" spans="1:12">
      <c r="A18" s="32">
        <v>3</v>
      </c>
      <c r="B18" s="230" t="s">
        <v>17</v>
      </c>
      <c r="C18" s="289"/>
      <c r="D18" s="289"/>
      <c r="E18" s="289"/>
      <c r="F18" s="289"/>
      <c r="G18" s="42" t="s">
        <v>88</v>
      </c>
      <c r="H18" s="301"/>
      <c r="I18" s="302"/>
      <c r="J18" s="57"/>
      <c r="K18" s="350">
        <f>SUM(H16:I17)</f>
        <v>0</v>
      </c>
      <c r="L18" s="351"/>
    </row>
    <row r="19" spans="1:12">
      <c r="A19" s="32">
        <v>4</v>
      </c>
      <c r="B19" s="228" t="s">
        <v>92</v>
      </c>
      <c r="C19" s="229"/>
      <c r="D19" s="229"/>
      <c r="E19" s="229"/>
      <c r="F19" s="230"/>
      <c r="G19" s="37"/>
      <c r="H19" s="212">
        <f>'Data entry'!$A$67</f>
        <v>0</v>
      </c>
      <c r="I19" s="213"/>
      <c r="J19" s="31"/>
      <c r="K19" s="214"/>
      <c r="L19" s="215"/>
    </row>
    <row r="20" spans="1:12">
      <c r="A20" s="32">
        <v>5</v>
      </c>
      <c r="B20" s="220" t="str">
        <f>CONCATENATE("PST (if applicable)",'Data entry'!I33,"% taxable at ",'Data entry'!I34,"% *")</f>
        <v>PST (if applicable)% taxable at % *</v>
      </c>
      <c r="C20" s="220"/>
      <c r="D20" s="220"/>
      <c r="E20" s="220"/>
      <c r="F20" s="221"/>
      <c r="G20" s="41" t="s">
        <v>87</v>
      </c>
      <c r="H20" s="222">
        <f>'Data entry'!$I$67</f>
        <v>0</v>
      </c>
      <c r="I20" s="223"/>
      <c r="J20" s="43"/>
      <c r="K20" s="216"/>
      <c r="L20" s="217"/>
    </row>
    <row r="21" spans="1:12">
      <c r="A21" s="32">
        <v>6</v>
      </c>
      <c r="B21" s="220" t="str">
        <f>CONCATENATE("GST (or HST) ", 'Data entry'!I31, "% taxable at ", 'Data entry'!I32,"% *")</f>
        <v>GST (or HST) % taxable at % *</v>
      </c>
      <c r="C21" s="220"/>
      <c r="D21" s="220"/>
      <c r="E21" s="220"/>
      <c r="F21" s="221"/>
      <c r="G21" s="41" t="s">
        <v>87</v>
      </c>
      <c r="H21" s="224">
        <f>'Data entry'!$G$67</f>
        <v>0</v>
      </c>
      <c r="I21" s="225"/>
      <c r="J21" s="31"/>
      <c r="K21" s="218"/>
      <c r="L21" s="219"/>
    </row>
    <row r="22" spans="1:12" ht="13.5" thickBot="1">
      <c r="A22" s="32">
        <v>7</v>
      </c>
      <c r="B22" s="51" t="s">
        <v>18</v>
      </c>
      <c r="C22" s="51"/>
      <c r="D22" s="51"/>
      <c r="E22" s="51"/>
      <c r="F22" s="50"/>
      <c r="G22" s="42" t="s">
        <v>88</v>
      </c>
      <c r="H22" s="301"/>
      <c r="I22" s="302"/>
      <c r="J22" s="57" t="s">
        <v>90</v>
      </c>
      <c r="K22" s="348">
        <f>'Data entry'!$C$67</f>
        <v>0</v>
      </c>
      <c r="L22" s="349"/>
    </row>
    <row r="23" spans="1:12" ht="26.25" customHeight="1" thickTop="1">
      <c r="A23" s="33">
        <v>8</v>
      </c>
      <c r="B23" s="294" t="s">
        <v>89</v>
      </c>
      <c r="C23" s="295"/>
      <c r="D23" s="295"/>
      <c r="E23" s="295"/>
      <c r="F23" s="295"/>
      <c r="G23" s="295"/>
      <c r="H23" s="296"/>
      <c r="I23" s="297"/>
      <c r="J23" s="56" t="s">
        <v>88</v>
      </c>
      <c r="K23" s="298">
        <f>'Data entry'!$E$69</f>
        <v>0</v>
      </c>
      <c r="L23" s="299"/>
    </row>
    <row r="24" spans="1:12" ht="25.5" customHeight="1">
      <c r="A24" s="300" t="s">
        <v>79</v>
      </c>
      <c r="B24" s="300"/>
      <c r="C24" s="300"/>
      <c r="D24" s="300"/>
      <c r="E24" s="300"/>
      <c r="F24" s="300"/>
      <c r="G24" s="300"/>
      <c r="H24" s="300"/>
      <c r="I24" s="300"/>
      <c r="J24" s="300"/>
      <c r="K24" s="300"/>
      <c r="L24" s="300"/>
    </row>
    <row r="25" spans="1:12" ht="4.5" customHeight="1">
      <c r="A25" s="309"/>
      <c r="B25" s="309"/>
      <c r="C25" s="309"/>
      <c r="D25" s="309"/>
      <c r="E25" s="309"/>
      <c r="F25" s="309"/>
      <c r="G25" s="309"/>
      <c r="H25" s="309"/>
      <c r="I25" s="309"/>
      <c r="J25" s="309"/>
      <c r="K25" s="309"/>
      <c r="L25" s="309"/>
    </row>
    <row r="26" spans="1:12">
      <c r="A26" s="310" t="s">
        <v>91</v>
      </c>
      <c r="B26" s="310"/>
      <c r="C26" s="310"/>
      <c r="D26" s="310"/>
      <c r="E26" s="310"/>
      <c r="F26" s="310"/>
      <c r="G26" s="310"/>
      <c r="H26" s="310"/>
      <c r="I26" s="310"/>
      <c r="J26" s="310"/>
      <c r="K26" s="310"/>
      <c r="L26" s="310"/>
    </row>
    <row r="27" spans="1:12" s="58" customFormat="1" ht="11.25">
      <c r="A27" s="261" t="s">
        <v>67</v>
      </c>
      <c r="B27" s="261"/>
      <c r="C27" s="261"/>
      <c r="D27" s="261"/>
      <c r="E27" s="261"/>
      <c r="F27" s="261"/>
      <c r="G27" s="261"/>
      <c r="H27" s="261"/>
      <c r="I27" s="261"/>
      <c r="J27" s="261"/>
      <c r="K27" s="261"/>
      <c r="L27" s="261"/>
    </row>
    <row r="28" spans="1:12" ht="56.25" customHeight="1">
      <c r="A28" s="291" t="str">
        <f>'Data entry'!B81</f>
        <v>The total amount of money the Claimant will receive from the lawyer is $000.00 (the amount payable to the Claimant, shown above). Nothing may be withheld from this payment for any purpose, including third party assignments, cash advances, directions to pay, or otherwise. Any assignment of IAP settlement proceeds is unlawful and violates both Court Orders and The Financial Administration Act. Further, the lawyer may not deduct any disbursements, or costs associated with the management of the file, or anything else, from the amount payable to the Claimant.</v>
      </c>
      <c r="B28" s="291"/>
      <c r="C28" s="291"/>
      <c r="D28" s="291"/>
      <c r="E28" s="291"/>
      <c r="F28" s="291"/>
      <c r="G28" s="291"/>
      <c r="H28" s="291"/>
      <c r="I28" s="291"/>
      <c r="J28" s="291"/>
      <c r="K28" s="291"/>
      <c r="L28" s="291"/>
    </row>
    <row r="29" spans="1:12" ht="4.5" customHeight="1">
      <c r="A29" s="309"/>
      <c r="B29" s="309"/>
      <c r="C29" s="309"/>
      <c r="D29" s="309"/>
      <c r="E29" s="309"/>
      <c r="F29" s="309"/>
      <c r="G29" s="309"/>
      <c r="H29" s="309"/>
      <c r="I29" s="309"/>
      <c r="J29" s="309"/>
      <c r="K29" s="309"/>
      <c r="L29" s="309"/>
    </row>
    <row r="30" spans="1:12">
      <c r="A30" s="261" t="s">
        <v>68</v>
      </c>
      <c r="B30" s="261"/>
      <c r="C30" s="261"/>
      <c r="D30" s="261"/>
      <c r="E30" s="261"/>
      <c r="F30" s="261"/>
      <c r="G30" s="261"/>
      <c r="H30" s="261"/>
      <c r="I30" s="261"/>
      <c r="J30" s="261"/>
      <c r="K30" s="261"/>
      <c r="L30" s="261"/>
    </row>
    <row r="31" spans="1:12" ht="33" customHeight="1">
      <c r="A31" s="291" t="s">
        <v>84</v>
      </c>
      <c r="B31" s="291"/>
      <c r="C31" s="291"/>
      <c r="D31" s="291"/>
      <c r="E31" s="291"/>
      <c r="F31" s="291"/>
      <c r="G31" s="291"/>
      <c r="H31" s="291"/>
      <c r="I31" s="291"/>
      <c r="J31" s="291"/>
      <c r="K31" s="291"/>
      <c r="L31" s="291"/>
    </row>
    <row r="32" spans="1:12" ht="4.5" customHeight="1">
      <c r="A32" s="303"/>
      <c r="B32" s="303"/>
      <c r="C32" s="303"/>
      <c r="D32" s="303"/>
      <c r="E32" s="303"/>
      <c r="F32" s="303"/>
      <c r="G32" s="303"/>
      <c r="H32" s="303"/>
      <c r="I32" s="303"/>
      <c r="J32" s="303"/>
      <c r="K32" s="303"/>
      <c r="L32" s="303"/>
    </row>
    <row r="33" spans="1:12">
      <c r="A33" s="261" t="str">
        <f>IF('Data entry'!$A$44:$B$44="X","","If another lawyer represented the Claimant previously:")</f>
        <v>If another lawyer represented the Claimant previously:</v>
      </c>
      <c r="B33" s="261"/>
      <c r="C33" s="261"/>
      <c r="D33" s="261"/>
      <c r="E33" s="261"/>
      <c r="F33" s="261"/>
      <c r="G33" s="261"/>
      <c r="H33" s="261"/>
      <c r="I33" s="261"/>
      <c r="J33" s="261"/>
      <c r="K33" s="261"/>
      <c r="L33" s="261"/>
    </row>
    <row r="34" spans="1:12" ht="87.75" customHeight="1">
      <c r="A34" s="257" t="str">
        <f>'Data entry'!$B$47</f>
        <v>ERROR - CHOOSE ONE OPTION FROM LAWYER REPRESENTATION SECTION, ABOVE</v>
      </c>
      <c r="B34" s="257"/>
      <c r="C34" s="257"/>
      <c r="D34" s="257"/>
      <c r="E34" s="257"/>
      <c r="F34" s="257"/>
      <c r="G34" s="257"/>
      <c r="H34" s="257"/>
      <c r="I34" s="257"/>
      <c r="J34" s="257"/>
      <c r="K34" s="257"/>
      <c r="L34" s="257"/>
    </row>
    <row r="35" spans="1:12" ht="4.5" customHeight="1">
      <c r="A35" s="304"/>
      <c r="B35" s="304"/>
      <c r="C35" s="304"/>
      <c r="D35" s="304"/>
      <c r="E35" s="304"/>
      <c r="F35" s="304"/>
      <c r="G35" s="304"/>
      <c r="H35" s="304"/>
      <c r="I35" s="304"/>
      <c r="J35" s="304"/>
      <c r="K35" s="304"/>
      <c r="L35" s="304"/>
    </row>
    <row r="36" spans="1:12">
      <c r="A36" s="261" t="str">
        <f>IF('Data entry'!$H$40="X","Former Clients of Blott &amp; Company","")</f>
        <v/>
      </c>
      <c r="B36" s="261"/>
      <c r="C36" s="261"/>
      <c r="D36" s="261"/>
      <c r="E36" s="261"/>
      <c r="F36" s="261"/>
      <c r="G36" s="261"/>
      <c r="H36" s="261"/>
      <c r="I36" s="261"/>
      <c r="J36" s="261"/>
      <c r="K36" s="261"/>
      <c r="L36" s="261"/>
    </row>
    <row r="37" spans="1:12" ht="22.5" customHeight="1">
      <c r="A37" s="308" t="str">
        <f>IF('Data entry'!$H$40="X",'Data entry'!$B$83,"")</f>
        <v/>
      </c>
      <c r="B37" s="308"/>
      <c r="C37" s="308"/>
      <c r="D37" s="308"/>
      <c r="E37" s="308"/>
      <c r="F37" s="308"/>
      <c r="G37" s="308"/>
      <c r="H37" s="308"/>
      <c r="I37" s="308"/>
      <c r="J37" s="308"/>
      <c r="K37" s="308"/>
      <c r="L37" s="308"/>
    </row>
    <row r="38" spans="1:12" ht="4.5" customHeight="1">
      <c r="A38" s="357"/>
      <c r="B38" s="357"/>
      <c r="C38" s="357"/>
      <c r="D38" s="357"/>
      <c r="E38" s="357"/>
      <c r="F38" s="357"/>
      <c r="G38" s="357"/>
      <c r="H38" s="357"/>
      <c r="I38" s="357"/>
      <c r="J38" s="357"/>
      <c r="K38" s="357"/>
      <c r="L38" s="357"/>
    </row>
    <row r="39" spans="1:12" ht="15.75">
      <c r="A39" s="332" t="s">
        <v>11</v>
      </c>
      <c r="B39" s="332"/>
      <c r="C39" s="332"/>
      <c r="D39" s="332"/>
      <c r="E39" s="332"/>
      <c r="F39" s="332"/>
      <c r="G39" s="332"/>
      <c r="H39" s="332"/>
      <c r="I39" s="332"/>
      <c r="J39" s="332"/>
      <c r="K39" s="332"/>
      <c r="L39" s="332"/>
    </row>
    <row r="40" spans="1:12">
      <c r="A40" s="252" t="s">
        <v>80</v>
      </c>
      <c r="B40" s="252"/>
      <c r="C40" s="252"/>
      <c r="D40" s="252"/>
      <c r="E40" s="252"/>
      <c r="F40" s="252"/>
      <c r="G40" s="252"/>
      <c r="H40" s="252"/>
      <c r="I40" s="252"/>
      <c r="J40" s="252"/>
      <c r="K40" s="252"/>
      <c r="L40" s="252"/>
    </row>
    <row r="41" spans="1:12">
      <c r="A41" s="256"/>
      <c r="B41" s="256"/>
      <c r="C41" s="256"/>
      <c r="D41" s="256"/>
      <c r="E41" s="256"/>
      <c r="F41" s="256"/>
      <c r="G41" s="25"/>
      <c r="H41" s="10"/>
      <c r="I41" s="10"/>
      <c r="J41" s="26"/>
      <c r="K41" s="10"/>
      <c r="L41" s="10"/>
    </row>
    <row r="42" spans="1:12">
      <c r="A42" s="333" t="s">
        <v>12</v>
      </c>
      <c r="B42" s="333"/>
      <c r="C42" s="334" t="str">
        <f>CONCATENATE('Data entry'!$E$9,'Data entry'!$G$9)</f>
        <v>E5442-10-</v>
      </c>
      <c r="D42" s="334"/>
      <c r="E42" s="334"/>
      <c r="F42" s="334"/>
      <c r="G42" s="26"/>
      <c r="H42" s="10"/>
      <c r="I42" s="10"/>
      <c r="J42" s="26"/>
      <c r="K42" s="10"/>
      <c r="L42" s="10"/>
    </row>
    <row r="43" spans="1:12">
      <c r="A43" s="10"/>
      <c r="B43" s="10"/>
      <c r="C43" s="10"/>
      <c r="D43" s="10"/>
      <c r="E43" s="10"/>
      <c r="F43" s="10"/>
      <c r="G43" s="26"/>
      <c r="H43" s="10"/>
      <c r="I43" s="10"/>
      <c r="J43" s="26"/>
      <c r="K43" s="10"/>
      <c r="L43" s="10"/>
    </row>
    <row r="45" spans="1:12">
      <c r="A45" s="10"/>
      <c r="B45" s="10"/>
      <c r="C45" s="10"/>
      <c r="D45" s="10"/>
      <c r="E45" s="10"/>
      <c r="F45" s="10"/>
      <c r="G45" s="26"/>
      <c r="H45" s="10"/>
      <c r="I45" s="10"/>
      <c r="J45" s="26"/>
      <c r="K45" s="10"/>
      <c r="L45" s="10"/>
    </row>
    <row r="46" spans="1:12">
      <c r="A46" s="96" t="s">
        <v>187</v>
      </c>
      <c r="B46" s="10"/>
      <c r="C46" s="10"/>
      <c r="D46" s="10"/>
      <c r="E46" s="10"/>
      <c r="F46" s="10"/>
      <c r="G46" s="26"/>
      <c r="H46" s="10"/>
      <c r="I46" s="10"/>
      <c r="J46" s="26"/>
      <c r="K46" s="10"/>
      <c r="L46" s="10"/>
    </row>
    <row r="47" spans="1:12">
      <c r="A47" s="11"/>
      <c r="B47" s="10"/>
      <c r="C47" s="10"/>
      <c r="D47" s="10"/>
      <c r="E47" s="10"/>
      <c r="F47" s="10"/>
      <c r="G47" s="26"/>
      <c r="H47" s="10"/>
      <c r="I47" s="10"/>
      <c r="J47" s="26"/>
      <c r="K47" s="10"/>
      <c r="L47" s="10"/>
    </row>
    <row r="48" spans="1:12">
      <c r="A48" s="11"/>
      <c r="B48" s="10"/>
      <c r="C48" s="10"/>
      <c r="D48" s="10"/>
      <c r="E48" s="10"/>
      <c r="F48" s="10"/>
      <c r="G48" s="26"/>
      <c r="H48" s="10"/>
      <c r="I48" s="10"/>
      <c r="J48" s="26"/>
      <c r="K48" s="10"/>
      <c r="L48" s="10"/>
    </row>
    <row r="49" spans="1:12">
      <c r="A49" s="270" t="str">
        <f>CONCATENATE("Dated at ",'Data entry'!E15,".  ",TEXT('Data entry'!E16,"MMMM D, YYYY"))</f>
        <v>Dated at .  January 0, 1900</v>
      </c>
      <c r="B49" s="270"/>
      <c r="C49" s="270"/>
      <c r="D49" s="270"/>
      <c r="E49" s="270"/>
      <c r="F49" s="270"/>
      <c r="G49" s="270"/>
      <c r="H49" s="270"/>
      <c r="I49" s="270"/>
      <c r="J49" s="270"/>
      <c r="K49" s="270"/>
      <c r="L49" s="270"/>
    </row>
    <row r="50" spans="1:12">
      <c r="A50" s="45"/>
      <c r="B50" s="45"/>
      <c r="C50" s="45"/>
      <c r="D50" s="48"/>
      <c r="E50" s="48"/>
      <c r="F50" s="48"/>
      <c r="G50" s="48"/>
      <c r="H50" s="48"/>
      <c r="I50" s="48"/>
      <c r="J50" s="48"/>
      <c r="K50" s="48"/>
      <c r="L50" s="48"/>
    </row>
    <row r="51" spans="1:12" ht="52.5" customHeight="1">
      <c r="A51" s="271" t="s">
        <v>63</v>
      </c>
      <c r="B51" s="271"/>
      <c r="C51" s="271"/>
      <c r="D51" s="272"/>
      <c r="E51" s="272"/>
      <c r="F51" s="272"/>
      <c r="G51" s="272"/>
      <c r="H51" s="272"/>
      <c r="I51" s="272"/>
      <c r="J51" s="272"/>
      <c r="K51" s="272"/>
      <c r="L51" s="273"/>
    </row>
    <row r="53" spans="1:12">
      <c r="A53" s="49"/>
      <c r="B53" s="49"/>
      <c r="C53" s="49"/>
      <c r="D53" s="260" t="str">
        <f>CONCATENATE('Data entry'!E10,", Adjudicator")</f>
        <v>, Adjudicator</v>
      </c>
      <c r="E53" s="260"/>
      <c r="F53" s="260"/>
      <c r="G53" s="260"/>
      <c r="H53" s="260"/>
      <c r="I53" s="260"/>
      <c r="J53" s="260"/>
      <c r="K53" s="260"/>
      <c r="L53" s="260"/>
    </row>
    <row r="54" spans="1:12">
      <c r="A54" s="59"/>
      <c r="B54" s="59"/>
      <c r="C54" s="59"/>
      <c r="D54" s="59"/>
      <c r="E54" s="59"/>
      <c r="F54" s="59"/>
      <c r="G54" s="59"/>
      <c r="H54" s="59"/>
      <c r="I54" s="59"/>
      <c r="J54" s="59"/>
      <c r="K54" s="59"/>
      <c r="L54" s="59"/>
    </row>
    <row r="55" spans="1:12">
      <c r="A55" s="46"/>
      <c r="B55" s="46"/>
      <c r="C55" s="46"/>
      <c r="D55" s="46"/>
      <c r="E55" s="46"/>
      <c r="F55" s="46"/>
      <c r="G55" s="46"/>
      <c r="H55" s="46"/>
      <c r="I55" s="46"/>
      <c r="J55" s="46"/>
      <c r="K55" s="46"/>
      <c r="L55" s="46"/>
    </row>
    <row r="56" spans="1:12">
      <c r="A56" s="258" t="s">
        <v>118</v>
      </c>
      <c r="B56" s="258"/>
      <c r="C56" s="258">
        <f>'Data entry'!$E$11</f>
        <v>0</v>
      </c>
      <c r="D56" s="258"/>
      <c r="E56" s="258"/>
      <c r="F56" s="70" t="s">
        <v>0</v>
      </c>
      <c r="G56" s="59"/>
      <c r="H56" s="59"/>
      <c r="I56" s="59"/>
      <c r="J56" s="59"/>
      <c r="K56" s="59"/>
      <c r="L56" s="59"/>
    </row>
    <row r="57" spans="1:12" ht="12.75" customHeight="1">
      <c r="A57" s="253" t="s">
        <v>119</v>
      </c>
      <c r="B57" s="253"/>
      <c r="C57" s="255">
        <f>'Data entry'!$E$14</f>
        <v>0</v>
      </c>
      <c r="D57" s="255"/>
      <c r="E57" s="255"/>
      <c r="F57" s="67"/>
      <c r="G57" s="67"/>
      <c r="H57" s="67"/>
      <c r="I57" s="67"/>
      <c r="J57" s="67"/>
      <c r="K57" s="67"/>
      <c r="L57" s="67"/>
    </row>
    <row r="58" spans="1:12">
      <c r="A58" s="67"/>
      <c r="B58" s="67"/>
      <c r="C58" s="255"/>
      <c r="D58" s="255"/>
      <c r="E58" s="255"/>
      <c r="F58" s="67"/>
      <c r="G58" s="67"/>
      <c r="H58" s="67"/>
      <c r="I58" s="67"/>
      <c r="J58" s="67"/>
      <c r="K58" s="67"/>
      <c r="L58" s="67"/>
    </row>
    <row r="59" spans="1:12">
      <c r="A59" s="67"/>
      <c r="B59" s="69"/>
      <c r="C59" s="255"/>
      <c r="D59" s="255"/>
      <c r="E59" s="255"/>
      <c r="F59" s="67"/>
      <c r="G59" s="67"/>
      <c r="H59" s="67"/>
      <c r="I59" s="67"/>
      <c r="J59" s="67"/>
      <c r="K59" s="67"/>
      <c r="L59" s="67"/>
    </row>
    <row r="60" spans="1:12">
      <c r="A60" s="253" t="s">
        <v>120</v>
      </c>
      <c r="B60" s="254"/>
      <c r="C60" s="255">
        <f>'Data entry'!$E$12</f>
        <v>0</v>
      </c>
      <c r="D60" s="255"/>
      <c r="E60" s="255"/>
      <c r="F60" s="68" t="s">
        <v>121</v>
      </c>
      <c r="G60" s="67"/>
      <c r="H60" s="67"/>
      <c r="I60" s="67"/>
      <c r="J60" s="67"/>
      <c r="K60" s="67"/>
      <c r="L60" s="67"/>
    </row>
    <row r="61" spans="1:12">
      <c r="A61" s="68"/>
      <c r="B61" s="67"/>
      <c r="C61" s="71"/>
      <c r="D61" s="71"/>
      <c r="E61" s="71"/>
      <c r="F61" s="68"/>
      <c r="G61" s="67"/>
      <c r="H61" s="67"/>
      <c r="I61" s="67"/>
      <c r="J61" s="67"/>
      <c r="K61" s="67"/>
      <c r="L61" s="67"/>
    </row>
    <row r="62" spans="1:12">
      <c r="A62" s="17"/>
      <c r="B62" s="17"/>
      <c r="C62" s="17"/>
      <c r="D62" s="17"/>
      <c r="E62" s="17"/>
      <c r="F62" s="17"/>
      <c r="G62" s="8"/>
      <c r="H62" s="17"/>
      <c r="I62" s="17"/>
      <c r="J62" s="8"/>
      <c r="K62" s="17"/>
      <c r="L62" s="17"/>
    </row>
    <row r="63" spans="1:12">
      <c r="A63" s="252" t="str">
        <f>IF('Data entry'!$G$28='Data entry'!$G$24,"Chief Adjudicator's Fee Guideline Calculation Table","")</f>
        <v>Chief Adjudicator's Fee Guideline Calculation Table</v>
      </c>
      <c r="B63" s="252"/>
      <c r="C63" s="252"/>
      <c r="D63" s="252"/>
      <c r="E63" s="252"/>
      <c r="F63" s="252"/>
      <c r="G63" s="24"/>
    </row>
    <row r="64" spans="1:12">
      <c r="A64" s="262" t="str">
        <f>IF('Data entry'!$G$28='Data entry'!$G$24,"Total Award","")</f>
        <v>Total Award</v>
      </c>
      <c r="B64" s="262"/>
      <c r="C64" s="262" t="str">
        <f>IF('Data entry'!$G$28='Data entry'!$G$24,"Amount","")</f>
        <v>Amount</v>
      </c>
      <c r="D64" s="262"/>
      <c r="E64" s="263" t="str">
        <f>IF('Data entry'!$G$28='Data entry'!$G$24,"Amount to fees","")</f>
        <v>Amount to fees</v>
      </c>
      <c r="F64" s="263"/>
      <c r="G64" s="23"/>
    </row>
    <row r="65" spans="1:10">
      <c r="A65" s="262" t="str">
        <f>IF('Data entry'!$G$28='Data entry'!$G$24,"Portion of Award","")</f>
        <v>Portion of Award</v>
      </c>
      <c r="B65" s="262"/>
      <c r="C65" s="262" t="str">
        <f>IF('Data entry'!$G$28='Data entry'!$G$24,"Percentage to fees","")</f>
        <v>Percentage to fees</v>
      </c>
      <c r="D65" s="262"/>
      <c r="E65" s="263"/>
      <c r="F65" s="263"/>
      <c r="G65" s="23"/>
    </row>
    <row r="66" spans="1:10">
      <c r="A66" s="266">
        <f>IF('Data entry'!$G$28='Data entry'!$G$24,'Data entry'!$G$20,"")</f>
        <v>0</v>
      </c>
      <c r="B66" s="266"/>
      <c r="C66" s="262">
        <f>IF('Data entry'!$G$28='Data entry'!$G$24,'Data entry'!$D$20,"")</f>
        <v>25</v>
      </c>
      <c r="D66" s="262"/>
      <c r="E66" s="266">
        <f>IF('Data entry'!$G$28='Data entry'!$G$24,'Data entry'!$I$20,"")</f>
        <v>0</v>
      </c>
      <c r="F66" s="266"/>
      <c r="G66" s="21"/>
    </row>
    <row r="67" spans="1:10">
      <c r="A67" s="266">
        <f>IF('Data entry'!$G$28='Data entry'!$G$24,'Data entry'!$G$21,"")</f>
        <v>0</v>
      </c>
      <c r="B67" s="266"/>
      <c r="C67" s="262">
        <f>IF('Data entry'!$G$28='Data entry'!$G$24,'Data entry'!$D$21,"")</f>
        <v>20</v>
      </c>
      <c r="D67" s="262"/>
      <c r="E67" s="266">
        <f>IF('Data entry'!$G$28='Data entry'!$G$24,'Data entry'!$I$21,"")</f>
        <v>0</v>
      </c>
      <c r="F67" s="266"/>
      <c r="G67" s="21"/>
    </row>
    <row r="68" spans="1:10">
      <c r="A68" s="266">
        <f>IF('Data entry'!$G$28='Data entry'!$G$24,'Data entry'!$G$22,"")</f>
        <v>0</v>
      </c>
      <c r="B68" s="266"/>
      <c r="C68" s="262">
        <f>IF('Data entry'!$G$28='Data entry'!$G$24,'Data entry'!$D$22,"")</f>
        <v>17.5</v>
      </c>
      <c r="D68" s="262"/>
      <c r="E68" s="266">
        <f>IF('Data entry'!$G$28='Data entry'!$G$24,'Data entry'!$I$22,"")</f>
        <v>0</v>
      </c>
      <c r="F68" s="266"/>
      <c r="G68" s="21"/>
    </row>
    <row r="69" spans="1:10">
      <c r="A69" s="266">
        <f>IF('Data entry'!$G$28='Data entry'!$G$24,'Data entry'!$G$23,"")</f>
        <v>0</v>
      </c>
      <c r="B69" s="266"/>
      <c r="C69" s="262">
        <f>IF('Data entry'!$G$28='Data entry'!$G$24,'Data entry'!$D$23,"")</f>
        <v>15</v>
      </c>
      <c r="D69" s="262"/>
      <c r="E69" s="266">
        <f>IF('Data entry'!$G$28='Data entry'!$G$24,'Data entry'!$I$23,"")</f>
        <v>0</v>
      </c>
      <c r="F69" s="266"/>
      <c r="G69" s="21"/>
    </row>
    <row r="70" spans="1:10">
      <c r="A70" s="9"/>
      <c r="B70" s="9"/>
      <c r="C70" s="262" t="str">
        <f>IF('Data entry'!$G$28='Data entry'!$G$24,"Total Legal Fees","")</f>
        <v>Total Legal Fees</v>
      </c>
      <c r="D70" s="262"/>
      <c r="E70" s="266">
        <f>IF('Data entry'!$G$28='Data entry'!$G$24,SUM(E66:F69),"")</f>
        <v>0</v>
      </c>
      <c r="F70" s="266"/>
      <c r="G70" s="21"/>
    </row>
    <row r="71" spans="1:10">
      <c r="A71" s="8"/>
      <c r="B71" s="8"/>
      <c r="C71" s="8"/>
      <c r="D71" s="8"/>
      <c r="E71" s="8"/>
      <c r="F71" s="8"/>
      <c r="G71" s="8"/>
    </row>
    <row r="72" spans="1:10">
      <c r="A72" s="8"/>
      <c r="B72" s="8"/>
      <c r="C72" s="8"/>
      <c r="D72" s="8"/>
      <c r="E72" s="8"/>
      <c r="F72" s="8"/>
      <c r="G72" s="8"/>
    </row>
    <row r="73" spans="1:10">
      <c r="A73" s="8"/>
      <c r="B73" s="8"/>
      <c r="C73" s="8"/>
      <c r="D73" s="8"/>
      <c r="E73" s="8"/>
      <c r="F73" s="8"/>
      <c r="G73" s="8"/>
    </row>
    <row r="74" spans="1:10">
      <c r="A74" s="8"/>
      <c r="B74" s="8"/>
      <c r="C74" s="8"/>
      <c r="D74" s="8"/>
      <c r="E74" s="8"/>
      <c r="F74" s="8"/>
      <c r="G74" s="8"/>
    </row>
    <row r="75" spans="1:10">
      <c r="A75" s="8"/>
      <c r="B75" s="8"/>
      <c r="C75" s="8"/>
      <c r="D75" s="8"/>
      <c r="E75" s="8"/>
      <c r="F75" s="8"/>
      <c r="G75" s="8"/>
    </row>
    <row r="76" spans="1:10">
      <c r="A76" s="8"/>
      <c r="B76" s="8"/>
      <c r="C76" s="8"/>
      <c r="D76" s="8"/>
      <c r="E76" s="8"/>
      <c r="F76" s="8"/>
      <c r="G76" s="8"/>
    </row>
    <row r="77" spans="1:10">
      <c r="G77"/>
      <c r="J77"/>
    </row>
    <row r="78" spans="1:10">
      <c r="A78" s="8"/>
      <c r="B78" s="8"/>
      <c r="C78" s="8"/>
      <c r="D78" s="8"/>
      <c r="E78" s="8"/>
      <c r="F78" s="8"/>
      <c r="G78" s="8"/>
      <c r="J78" s="47"/>
    </row>
    <row r="79" spans="1:10">
      <c r="A79" s="8"/>
      <c r="B79" s="8"/>
      <c r="C79" s="8"/>
      <c r="D79" s="8"/>
      <c r="E79" s="8"/>
      <c r="F79" s="8"/>
      <c r="G79" s="8"/>
      <c r="J79" s="47"/>
    </row>
    <row r="80" spans="1:10">
      <c r="A80" s="8"/>
      <c r="B80" s="8"/>
      <c r="C80" s="8"/>
      <c r="D80" s="8"/>
      <c r="E80" s="8"/>
      <c r="F80" s="8"/>
      <c r="G80" s="8"/>
    </row>
    <row r="81" spans="1:12">
      <c r="A81" s="8"/>
      <c r="B81" s="8"/>
      <c r="C81" s="8"/>
      <c r="D81" s="8"/>
      <c r="E81" s="8"/>
      <c r="F81" s="8"/>
      <c r="G81" s="8"/>
    </row>
    <row r="82" spans="1:12">
      <c r="A82" s="8"/>
      <c r="B82" s="8"/>
      <c r="C82" s="8"/>
      <c r="D82" s="8"/>
      <c r="E82" s="8"/>
      <c r="F82" s="8"/>
      <c r="G82" s="8"/>
    </row>
    <row r="83" spans="1:12">
      <c r="A83" s="8"/>
      <c r="B83" s="8"/>
      <c r="C83" s="8"/>
      <c r="D83" s="8"/>
      <c r="E83" s="8"/>
      <c r="F83" s="8"/>
      <c r="G83" s="8"/>
    </row>
    <row r="84" spans="1:12">
      <c r="A84" s="8"/>
      <c r="B84" s="8"/>
      <c r="C84" s="8"/>
      <c r="D84" s="8"/>
      <c r="E84" s="8"/>
      <c r="F84" s="8"/>
      <c r="G84" s="8"/>
    </row>
    <row r="85" spans="1:12">
      <c r="A85" s="8"/>
      <c r="B85" s="8"/>
      <c r="C85" s="8"/>
      <c r="D85" s="8"/>
      <c r="E85" s="8"/>
      <c r="F85" s="8"/>
      <c r="G85" s="8"/>
    </row>
    <row r="86" spans="1:12">
      <c r="A86" s="8"/>
      <c r="B86" s="8"/>
      <c r="C86" s="8"/>
      <c r="D86" s="8"/>
      <c r="E86" s="8"/>
      <c r="F86" s="8"/>
      <c r="G86" s="8"/>
    </row>
    <row r="87" spans="1:12" ht="26.25" customHeight="1">
      <c r="A87" s="264" t="s">
        <v>62</v>
      </c>
      <c r="B87" s="265"/>
      <c r="C87" s="265"/>
      <c r="D87" s="265"/>
      <c r="E87" s="265"/>
      <c r="F87" s="265"/>
      <c r="G87" s="265"/>
      <c r="H87" s="265"/>
      <c r="I87" s="265"/>
      <c r="J87" s="265"/>
      <c r="K87" s="265"/>
      <c r="L87" s="265"/>
    </row>
    <row r="89" spans="1:12" ht="15.75">
      <c r="A89" s="332" t="s">
        <v>11</v>
      </c>
      <c r="B89" s="332"/>
      <c r="C89" s="332"/>
      <c r="D89" s="332"/>
      <c r="E89" s="332"/>
      <c r="F89" s="332"/>
      <c r="G89" s="332"/>
      <c r="H89" s="332"/>
      <c r="I89" s="332"/>
      <c r="J89" s="332"/>
      <c r="K89" s="332"/>
      <c r="L89" s="332"/>
    </row>
    <row r="90" spans="1:12">
      <c r="A90" s="252" t="s">
        <v>80</v>
      </c>
      <c r="B90" s="252"/>
      <c r="C90" s="252"/>
      <c r="D90" s="252"/>
      <c r="E90" s="252"/>
      <c r="F90" s="252"/>
      <c r="G90" s="252"/>
      <c r="H90" s="252"/>
      <c r="I90" s="252"/>
      <c r="J90" s="252"/>
      <c r="K90" s="252"/>
      <c r="L90" s="252"/>
    </row>
    <row r="91" spans="1:12">
      <c r="A91" s="256"/>
      <c r="B91" s="256"/>
      <c r="C91" s="256"/>
      <c r="D91" s="256"/>
      <c r="E91" s="256"/>
      <c r="F91" s="256"/>
      <c r="G91" s="53"/>
      <c r="H91" s="10"/>
      <c r="I91" s="10"/>
      <c r="J91" s="54"/>
      <c r="K91" s="10"/>
      <c r="L91" s="10"/>
    </row>
    <row r="92" spans="1:12">
      <c r="A92" s="333" t="s">
        <v>12</v>
      </c>
      <c r="B92" s="333"/>
      <c r="C92" s="334" t="str">
        <f>CONCATENATE('Data entry'!$E$9,'Data entry'!$G$9)</f>
        <v>E5442-10-</v>
      </c>
      <c r="D92" s="334"/>
      <c r="E92" s="334"/>
      <c r="F92" s="334"/>
      <c r="G92" s="54"/>
      <c r="H92" s="10"/>
      <c r="I92" s="10"/>
      <c r="J92" s="54"/>
      <c r="K92" s="10"/>
      <c r="L92" s="10"/>
    </row>
    <row r="93" spans="1:12" ht="13.5" thickBot="1"/>
    <row r="94" spans="1:12" ht="13.5" customHeight="1" thickTop="1">
      <c r="C94" s="311" t="s">
        <v>112</v>
      </c>
      <c r="D94" s="312"/>
      <c r="E94" s="312"/>
      <c r="F94" s="312"/>
      <c r="G94" s="312"/>
      <c r="H94" s="312"/>
      <c r="I94" s="312"/>
      <c r="J94" s="313"/>
    </row>
    <row r="95" spans="1:12">
      <c r="C95" s="314"/>
      <c r="D95" s="315"/>
      <c r="E95" s="315"/>
      <c r="F95" s="315"/>
      <c r="G95" s="315"/>
      <c r="H95" s="315"/>
      <c r="I95" s="315"/>
      <c r="J95" s="316"/>
    </row>
    <row r="96" spans="1:12">
      <c r="C96" s="314"/>
      <c r="D96" s="315"/>
      <c r="E96" s="315"/>
      <c r="F96" s="315"/>
      <c r="G96" s="315"/>
      <c r="H96" s="315"/>
      <c r="I96" s="315"/>
      <c r="J96" s="316"/>
    </row>
    <row r="97" spans="1:12">
      <c r="C97" s="314"/>
      <c r="D97" s="315"/>
      <c r="E97" s="315"/>
      <c r="F97" s="315"/>
      <c r="G97" s="315"/>
      <c r="H97" s="315"/>
      <c r="I97" s="315"/>
      <c r="J97" s="316"/>
    </row>
    <row r="98" spans="1:12">
      <c r="C98" s="314"/>
      <c r="D98" s="315"/>
      <c r="E98" s="315"/>
      <c r="F98" s="315"/>
      <c r="G98" s="315"/>
      <c r="H98" s="315"/>
      <c r="I98" s="315"/>
      <c r="J98" s="316"/>
    </row>
    <row r="99" spans="1:12" ht="13.5" thickBot="1">
      <c r="C99" s="317"/>
      <c r="D99" s="318"/>
      <c r="E99" s="318"/>
      <c r="F99" s="318"/>
      <c r="G99" s="318"/>
      <c r="H99" s="318"/>
      <c r="I99" s="318"/>
      <c r="J99" s="319"/>
    </row>
    <row r="100" spans="1:12" ht="13.5" thickTop="1"/>
    <row r="101" spans="1:12">
      <c r="A101" s="19" t="s">
        <v>106</v>
      </c>
    </row>
    <row r="102" spans="1:12">
      <c r="B102" s="19" t="s">
        <v>105</v>
      </c>
    </row>
    <row r="103" spans="1:12">
      <c r="B103" s="19" t="s">
        <v>104</v>
      </c>
      <c r="G103" s="52"/>
      <c r="J103" s="52"/>
    </row>
    <row r="104" spans="1:12">
      <c r="B104" s="19" t="s">
        <v>103</v>
      </c>
      <c r="G104" s="52"/>
      <c r="J104" s="52"/>
    </row>
    <row r="105" spans="1:12">
      <c r="B105" t="s">
        <v>102</v>
      </c>
    </row>
    <row r="106" spans="1:12">
      <c r="B106" s="19" t="s">
        <v>124</v>
      </c>
    </row>
    <row r="108" spans="1:12">
      <c r="A108" t="s">
        <v>111</v>
      </c>
    </row>
    <row r="110" spans="1:12">
      <c r="A110" t="s">
        <v>110</v>
      </c>
    </row>
    <row r="111" spans="1:12">
      <c r="A111" s="330"/>
      <c r="B111" s="330"/>
      <c r="C111" s="330"/>
      <c r="D111" s="330"/>
      <c r="E111" s="330"/>
      <c r="F111" s="330"/>
      <c r="G111" s="330"/>
      <c r="H111" s="330"/>
      <c r="I111" s="330"/>
      <c r="J111" s="330"/>
      <c r="K111" s="330"/>
      <c r="L111" s="330"/>
    </row>
    <row r="112" spans="1:12">
      <c r="A112" s="329"/>
      <c r="B112" s="329"/>
      <c r="C112" s="329"/>
      <c r="D112" s="329"/>
      <c r="E112" s="329"/>
      <c r="F112" s="329"/>
      <c r="G112" s="329"/>
      <c r="H112" s="329"/>
      <c r="I112" s="329"/>
      <c r="J112" s="329"/>
      <c r="K112" s="329"/>
      <c r="L112" s="329"/>
    </row>
    <row r="113" spans="1:12">
      <c r="A113" s="329"/>
      <c r="B113" s="329"/>
      <c r="C113" s="329"/>
      <c r="D113" s="329"/>
      <c r="E113" s="329"/>
      <c r="F113" s="329"/>
      <c r="G113" s="329"/>
      <c r="H113" s="329"/>
      <c r="I113" s="329"/>
      <c r="J113" s="329"/>
      <c r="K113" s="329"/>
      <c r="L113" s="329"/>
    </row>
    <row r="114" spans="1:12">
      <c r="A114" s="329"/>
      <c r="B114" s="329"/>
      <c r="C114" s="329"/>
      <c r="D114" s="329"/>
      <c r="E114" s="329"/>
      <c r="F114" s="329"/>
      <c r="G114" s="329"/>
      <c r="H114" s="329"/>
      <c r="I114" s="329"/>
      <c r="J114" s="329"/>
      <c r="K114" s="329"/>
      <c r="L114" s="329"/>
    </row>
    <row r="115" spans="1:12">
      <c r="A115" s="329"/>
      <c r="B115" s="329"/>
      <c r="C115" s="329"/>
      <c r="D115" s="329"/>
      <c r="E115" s="329"/>
      <c r="F115" s="329"/>
      <c r="G115" s="329"/>
      <c r="H115" s="329"/>
      <c r="I115" s="329"/>
      <c r="J115" s="329"/>
      <c r="K115" s="329"/>
      <c r="L115" s="329"/>
    </row>
    <row r="116" spans="1:12">
      <c r="A116" s="329"/>
      <c r="B116" s="329"/>
      <c r="C116" s="329"/>
      <c r="D116" s="329"/>
      <c r="E116" s="329"/>
      <c r="F116" s="329"/>
      <c r="G116" s="329"/>
      <c r="H116" s="329"/>
      <c r="I116" s="329"/>
      <c r="J116" s="329"/>
      <c r="K116" s="329"/>
      <c r="L116" s="329"/>
    </row>
    <row r="117" spans="1:12">
      <c r="A117" s="329"/>
      <c r="B117" s="329"/>
      <c r="C117" s="329"/>
      <c r="D117" s="329"/>
      <c r="E117" s="329"/>
      <c r="F117" s="329"/>
      <c r="G117" s="329"/>
      <c r="H117" s="329"/>
      <c r="I117" s="329"/>
      <c r="J117" s="329"/>
      <c r="K117" s="329"/>
      <c r="L117" s="329"/>
    </row>
    <row r="118" spans="1:12">
      <c r="A118" s="329"/>
      <c r="B118" s="329"/>
      <c r="C118" s="329"/>
      <c r="D118" s="329"/>
      <c r="E118" s="329"/>
      <c r="F118" s="329"/>
      <c r="G118" s="329"/>
      <c r="H118" s="329"/>
      <c r="I118" s="329"/>
      <c r="J118" s="329"/>
      <c r="K118" s="329"/>
      <c r="L118" s="329"/>
    </row>
    <row r="119" spans="1:12">
      <c r="A119" s="329"/>
      <c r="B119" s="329"/>
      <c r="C119" s="329"/>
      <c r="D119" s="329"/>
      <c r="E119" s="329"/>
      <c r="F119" s="329"/>
      <c r="G119" s="329"/>
      <c r="H119" s="329"/>
      <c r="I119" s="329"/>
      <c r="J119" s="329"/>
      <c r="K119" s="329"/>
      <c r="L119" s="329"/>
    </row>
    <row r="120" spans="1:12">
      <c r="A120" s="329"/>
      <c r="B120" s="329"/>
      <c r="C120" s="329"/>
      <c r="D120" s="329"/>
      <c r="E120" s="329"/>
      <c r="F120" s="329"/>
      <c r="G120" s="329"/>
      <c r="H120" s="329"/>
      <c r="I120" s="329"/>
      <c r="J120" s="329"/>
      <c r="K120" s="329"/>
      <c r="L120" s="329"/>
    </row>
    <row r="121" spans="1:12">
      <c r="A121" s="329"/>
      <c r="B121" s="329"/>
      <c r="C121" s="329"/>
      <c r="D121" s="329"/>
      <c r="E121" s="329"/>
      <c r="F121" s="329"/>
      <c r="G121" s="329"/>
      <c r="H121" s="329"/>
      <c r="I121" s="329"/>
      <c r="J121" s="329"/>
      <c r="K121" s="329"/>
      <c r="L121" s="329"/>
    </row>
    <row r="122" spans="1:12">
      <c r="A122" s="329"/>
      <c r="B122" s="329"/>
      <c r="C122" s="329"/>
      <c r="D122" s="329"/>
      <c r="E122" s="329"/>
      <c r="F122" s="329"/>
      <c r="G122" s="329"/>
      <c r="H122" s="329"/>
      <c r="I122" s="329"/>
      <c r="J122" s="329"/>
      <c r="K122" s="329"/>
      <c r="L122" s="329"/>
    </row>
    <row r="123" spans="1:12">
      <c r="A123" s="329"/>
      <c r="B123" s="329"/>
      <c r="C123" s="329"/>
      <c r="D123" s="329"/>
      <c r="E123" s="329"/>
      <c r="F123" s="329"/>
      <c r="G123" s="329"/>
      <c r="H123" s="329"/>
      <c r="I123" s="329"/>
      <c r="J123" s="329"/>
      <c r="K123" s="329"/>
      <c r="L123" s="329"/>
    </row>
    <row r="124" spans="1:12">
      <c r="A124" s="329"/>
      <c r="B124" s="329"/>
      <c r="C124" s="329"/>
      <c r="D124" s="329"/>
      <c r="E124" s="329"/>
      <c r="F124" s="329"/>
      <c r="G124" s="329"/>
      <c r="H124" s="329"/>
      <c r="I124" s="329"/>
      <c r="J124" s="329"/>
      <c r="K124" s="329"/>
      <c r="L124" s="329"/>
    </row>
    <row r="125" spans="1:12">
      <c r="A125" s="329"/>
      <c r="B125" s="329"/>
      <c r="C125" s="329"/>
      <c r="D125" s="329"/>
      <c r="E125" s="329"/>
      <c r="F125" s="329"/>
      <c r="G125" s="329"/>
      <c r="H125" s="329"/>
      <c r="I125" s="329"/>
      <c r="J125" s="329"/>
      <c r="K125" s="329"/>
      <c r="L125" s="329"/>
    </row>
    <row r="126" spans="1:12">
      <c r="A126" s="329"/>
      <c r="B126" s="329"/>
      <c r="C126" s="329"/>
      <c r="D126" s="329"/>
      <c r="E126" s="329"/>
      <c r="F126" s="329"/>
      <c r="G126" s="329"/>
      <c r="H126" s="329"/>
      <c r="I126" s="329"/>
      <c r="J126" s="329"/>
      <c r="K126" s="329"/>
      <c r="L126" s="329"/>
    </row>
    <row r="127" spans="1:12">
      <c r="A127" s="329"/>
      <c r="B127" s="329"/>
      <c r="C127" s="329"/>
      <c r="D127" s="329"/>
      <c r="E127" s="329"/>
      <c r="F127" s="329"/>
      <c r="G127" s="329"/>
      <c r="H127" s="329"/>
      <c r="I127" s="329"/>
      <c r="J127" s="329"/>
      <c r="K127" s="329"/>
      <c r="L127" s="329"/>
    </row>
    <row r="128" spans="1:12">
      <c r="A128" s="329"/>
      <c r="B128" s="329"/>
      <c r="C128" s="329"/>
      <c r="D128" s="329"/>
      <c r="E128" s="329"/>
      <c r="F128" s="329"/>
      <c r="G128" s="329"/>
      <c r="H128" s="329"/>
      <c r="I128" s="329"/>
      <c r="J128" s="329"/>
      <c r="K128" s="329"/>
      <c r="L128" s="329"/>
    </row>
    <row r="129" spans="1:12">
      <c r="A129" s="329"/>
      <c r="B129" s="329"/>
      <c r="C129" s="329"/>
      <c r="D129" s="329"/>
      <c r="E129" s="329"/>
      <c r="F129" s="329"/>
      <c r="G129" s="329"/>
      <c r="H129" s="329"/>
      <c r="I129" s="329"/>
      <c r="J129" s="329"/>
      <c r="K129" s="329"/>
      <c r="L129" s="329"/>
    </row>
    <row r="130" spans="1:12">
      <c r="A130" s="329"/>
      <c r="B130" s="329"/>
      <c r="C130" s="329"/>
      <c r="D130" s="329"/>
      <c r="E130" s="329"/>
      <c r="F130" s="329"/>
      <c r="G130" s="329"/>
      <c r="H130" s="329"/>
      <c r="I130" s="329"/>
      <c r="J130" s="329"/>
      <c r="K130" s="329"/>
      <c r="L130" s="329"/>
    </row>
    <row r="131" spans="1:12">
      <c r="A131" s="329"/>
      <c r="B131" s="329"/>
      <c r="C131" s="329"/>
      <c r="D131" s="329"/>
      <c r="E131" s="329"/>
      <c r="F131" s="329"/>
      <c r="G131" s="329"/>
      <c r="H131" s="329"/>
      <c r="I131" s="329"/>
      <c r="J131" s="329"/>
      <c r="K131" s="329"/>
      <c r="L131" s="329"/>
    </row>
    <row r="132" spans="1:12">
      <c r="G132"/>
    </row>
    <row r="133" spans="1:12">
      <c r="G133"/>
      <c r="J133" s="60"/>
    </row>
    <row r="134" spans="1:12">
      <c r="A134" s="320" t="s">
        <v>107</v>
      </c>
      <c r="B134" s="321"/>
      <c r="C134" s="321"/>
      <c r="D134" s="321"/>
      <c r="E134" s="321"/>
      <c r="F134" s="322"/>
      <c r="G134" s="352" t="s">
        <v>108</v>
      </c>
      <c r="H134" s="352"/>
      <c r="I134" s="352"/>
      <c r="J134" s="352"/>
      <c r="K134" s="352"/>
      <c r="L134" s="352"/>
    </row>
    <row r="135" spans="1:12">
      <c r="A135" s="323"/>
      <c r="B135" s="324"/>
      <c r="C135" s="324"/>
      <c r="D135" s="324"/>
      <c r="E135" s="324"/>
      <c r="F135" s="325"/>
      <c r="G135" s="352"/>
      <c r="H135" s="352"/>
      <c r="I135" s="352"/>
      <c r="J135" s="352"/>
      <c r="K135" s="352"/>
      <c r="L135" s="352"/>
    </row>
    <row r="136" spans="1:12">
      <c r="A136" s="323"/>
      <c r="B136" s="324"/>
      <c r="C136" s="324"/>
      <c r="D136" s="324"/>
      <c r="E136" s="324"/>
      <c r="F136" s="325"/>
      <c r="G136" s="352" t="s">
        <v>123</v>
      </c>
      <c r="H136" s="352"/>
      <c r="I136" s="352"/>
      <c r="J136" s="352"/>
      <c r="K136" s="352"/>
      <c r="L136" s="352"/>
    </row>
    <row r="137" spans="1:12">
      <c r="A137" s="326"/>
      <c r="B137" s="327"/>
      <c r="C137" s="327"/>
      <c r="D137" s="327"/>
      <c r="E137" s="327"/>
      <c r="F137" s="328"/>
      <c r="G137" s="352"/>
      <c r="H137" s="352"/>
      <c r="I137" s="352"/>
      <c r="J137" s="352"/>
      <c r="K137" s="352"/>
      <c r="L137" s="352"/>
    </row>
    <row r="138" spans="1:12">
      <c r="G138"/>
    </row>
    <row r="139" spans="1:12">
      <c r="G139"/>
    </row>
    <row r="140" spans="1:12">
      <c r="A140" s="330"/>
      <c r="B140" s="330"/>
      <c r="C140" s="330"/>
      <c r="D140" s="330"/>
      <c r="E140" s="330"/>
      <c r="G140"/>
    </row>
    <row r="141" spans="1:12">
      <c r="A141" s="331" t="s">
        <v>122</v>
      </c>
      <c r="B141" s="270"/>
      <c r="C141" s="270"/>
      <c r="D141" s="270"/>
      <c r="E141" s="270"/>
      <c r="G141" s="331" t="s">
        <v>109</v>
      </c>
      <c r="H141" s="331"/>
      <c r="I141" s="331"/>
    </row>
  </sheetData>
  <sheetProtection sheet="1" scenarios="1"/>
  <mergeCells count="130">
    <mergeCell ref="A60:B60"/>
    <mergeCell ref="C60:E60"/>
    <mergeCell ref="G134:L135"/>
    <mergeCell ref="G136:L137"/>
    <mergeCell ref="H8:I8"/>
    <mergeCell ref="H9:I9"/>
    <mergeCell ref="H10:I10"/>
    <mergeCell ref="H11:I11"/>
    <mergeCell ref="A56:B56"/>
    <mergeCell ref="A57:B57"/>
    <mergeCell ref="C57:E59"/>
    <mergeCell ref="C56:E56"/>
    <mergeCell ref="A42:B42"/>
    <mergeCell ref="C42:F42"/>
    <mergeCell ref="A41:F41"/>
    <mergeCell ref="A34:L34"/>
    <mergeCell ref="A32:L32"/>
    <mergeCell ref="A33:L33"/>
    <mergeCell ref="A35:L35"/>
    <mergeCell ref="A38:L38"/>
    <mergeCell ref="A36:L36"/>
    <mergeCell ref="A37:L37"/>
    <mergeCell ref="C70:D70"/>
    <mergeCell ref="E70:F70"/>
    <mergeCell ref="E69:F69"/>
    <mergeCell ref="A68:B68"/>
    <mergeCell ref="E67:F67"/>
    <mergeCell ref="E68:F68"/>
    <mergeCell ref="A67:B67"/>
    <mergeCell ref="C67:D67"/>
    <mergeCell ref="A66:B66"/>
    <mergeCell ref="C66:D66"/>
    <mergeCell ref="E66:F66"/>
    <mergeCell ref="C69:D69"/>
    <mergeCell ref="A25:L25"/>
    <mergeCell ref="A1:L1"/>
    <mergeCell ref="A2:L2"/>
    <mergeCell ref="A39:L39"/>
    <mergeCell ref="A40:L40"/>
    <mergeCell ref="A4:C4"/>
    <mergeCell ref="A5:C5"/>
    <mergeCell ref="A8:E8"/>
    <mergeCell ref="A9:E9"/>
    <mergeCell ref="A7:L7"/>
    <mergeCell ref="A24:L24"/>
    <mergeCell ref="A28:L28"/>
    <mergeCell ref="A31:L31"/>
    <mergeCell ref="K22:L22"/>
    <mergeCell ref="B23:I23"/>
    <mergeCell ref="K23:L23"/>
    <mergeCell ref="H16:I16"/>
    <mergeCell ref="H17:I17"/>
    <mergeCell ref="K18:L18"/>
    <mergeCell ref="H19:I19"/>
    <mergeCell ref="H20:I20"/>
    <mergeCell ref="H21:I21"/>
    <mergeCell ref="K16:L17"/>
    <mergeCell ref="H22:I22"/>
    <mergeCell ref="K11:L11"/>
    <mergeCell ref="A10:G10"/>
    <mergeCell ref="A11:G11"/>
    <mergeCell ref="F8:G8"/>
    <mergeCell ref="F9:G9"/>
    <mergeCell ref="B16:F16"/>
    <mergeCell ref="A13:L13"/>
    <mergeCell ref="K19:L21"/>
    <mergeCell ref="B18:F18"/>
    <mergeCell ref="H18:I18"/>
    <mergeCell ref="B20:F20"/>
    <mergeCell ref="B21:F21"/>
    <mergeCell ref="A15:L15"/>
    <mergeCell ref="B17:F17"/>
    <mergeCell ref="B19:F19"/>
    <mergeCell ref="D4:F4"/>
    <mergeCell ref="D5:F5"/>
    <mergeCell ref="G4:I4"/>
    <mergeCell ref="G5:I5"/>
    <mergeCell ref="J4:L4"/>
    <mergeCell ref="J5:L5"/>
    <mergeCell ref="K8:L8"/>
    <mergeCell ref="K9:L9"/>
    <mergeCell ref="K10:L10"/>
    <mergeCell ref="A123:L123"/>
    <mergeCell ref="A124:L124"/>
    <mergeCell ref="A89:L89"/>
    <mergeCell ref="A90:L90"/>
    <mergeCell ref="A91:F91"/>
    <mergeCell ref="A92:B92"/>
    <mergeCell ref="C92:F92"/>
    <mergeCell ref="A26:L26"/>
    <mergeCell ref="A27:L27"/>
    <mergeCell ref="A29:L29"/>
    <mergeCell ref="A30:L30"/>
    <mergeCell ref="A87:L87"/>
    <mergeCell ref="A49:L49"/>
    <mergeCell ref="A51:C51"/>
    <mergeCell ref="D51:L51"/>
    <mergeCell ref="A64:B64"/>
    <mergeCell ref="A65:B65"/>
    <mergeCell ref="C65:D65"/>
    <mergeCell ref="E64:F65"/>
    <mergeCell ref="C64:D64"/>
    <mergeCell ref="A63:F63"/>
    <mergeCell ref="D53:L53"/>
    <mergeCell ref="A69:B69"/>
    <mergeCell ref="C68:D68"/>
    <mergeCell ref="C94:J99"/>
    <mergeCell ref="A134:F137"/>
    <mergeCell ref="A121:L121"/>
    <mergeCell ref="A122:L122"/>
    <mergeCell ref="A140:E140"/>
    <mergeCell ref="A141:E141"/>
    <mergeCell ref="G141:I141"/>
    <mergeCell ref="A111:L111"/>
    <mergeCell ref="A112:L112"/>
    <mergeCell ref="A113:L113"/>
    <mergeCell ref="A114:L114"/>
    <mergeCell ref="A115:L115"/>
    <mergeCell ref="A116:L116"/>
    <mergeCell ref="A117:L117"/>
    <mergeCell ref="A118:L118"/>
    <mergeCell ref="A127:L127"/>
    <mergeCell ref="A128:L128"/>
    <mergeCell ref="A129:L129"/>
    <mergeCell ref="A130:L130"/>
    <mergeCell ref="A131:L131"/>
    <mergeCell ref="A125:L125"/>
    <mergeCell ref="A126:L126"/>
    <mergeCell ref="A119:L119"/>
    <mergeCell ref="A120:L120"/>
  </mergeCells>
  <conditionalFormatting sqref="A64:G70">
    <cfRule type="cellIs" dxfId="17" priority="11" operator="notEqual">
      <formula>""</formula>
    </cfRule>
  </conditionalFormatting>
  <conditionalFormatting sqref="C70:D70 A64:G65">
    <cfRule type="cellIs" dxfId="16" priority="10" operator="notEqual">
      <formula>""</formula>
    </cfRule>
  </conditionalFormatting>
  <pageMargins left="0.7" right="0.7" top="0.75" bottom="0.75" header="0.3" footer="0.3"/>
  <pageSetup orientation="portrait" r:id="rId1"/>
  <headerFooter>
    <oddHeader>&amp;R&amp;8&amp;K00-006GP1R3 - Sept 1, 2013</oddHeader>
    <oddFooter>&amp;L&amp;8Indian Residential Schools Adjudication Secretariat
100-1975 Scarth Street, Regina, SK  S4P 2H1&amp;C&amp;8 1-306-790-4700   
CAO_DC@irsad-sapi.gc.ca&amp;R&amp;8&amp;K00-005
&amp;K000000
Page &amp;P of &amp;N</oddFooter>
  </headerFooter>
  <rowBreaks count="2" manualBreakCount="2">
    <brk id="38" max="16383" man="1"/>
    <brk id="88" max="16383" man="1"/>
  </rowBreaks>
</worksheet>
</file>

<file path=xl/worksheets/sheet4.xml><?xml version="1.0" encoding="utf-8"?>
<worksheet xmlns="http://schemas.openxmlformats.org/spreadsheetml/2006/main" xmlns:r="http://schemas.openxmlformats.org/officeDocument/2006/relationships">
  <dimension ref="A1:M64"/>
  <sheetViews>
    <sheetView view="pageLayout" zoomScaleNormal="100" workbookViewId="0">
      <selection activeCell="D45" sqref="D45:L45"/>
    </sheetView>
  </sheetViews>
  <sheetFormatPr defaultRowHeight="12.75"/>
  <cols>
    <col min="1" max="1" width="3.28515625" customWidth="1"/>
    <col min="2" max="6" width="9.7109375" customWidth="1"/>
    <col min="7" max="7" width="1.85546875" style="81" customWidth="1"/>
    <col min="8" max="8" width="8.7109375" customWidth="1"/>
    <col min="9" max="9" width="9.7109375" customWidth="1"/>
    <col min="10" max="10" width="1.85546875" style="81" customWidth="1"/>
    <col min="11" max="11" width="8.7109375" customWidth="1"/>
    <col min="12" max="12" width="9.7109375" customWidth="1"/>
  </cols>
  <sheetData>
    <row r="1" spans="1:13" ht="15.75">
      <c r="A1" s="332" t="s">
        <v>130</v>
      </c>
      <c r="B1" s="332"/>
      <c r="C1" s="332"/>
      <c r="D1" s="332"/>
      <c r="E1" s="332"/>
      <c r="F1" s="332"/>
      <c r="G1" s="332"/>
      <c r="H1" s="332"/>
      <c r="I1" s="332"/>
      <c r="J1" s="332"/>
      <c r="K1" s="332"/>
      <c r="L1" s="332"/>
    </row>
    <row r="2" spans="1:13">
      <c r="A2" s="256" t="s">
        <v>128</v>
      </c>
      <c r="B2" s="256"/>
      <c r="C2" s="256"/>
      <c r="D2" s="256"/>
      <c r="E2" s="256"/>
      <c r="F2" s="256"/>
      <c r="G2" s="256"/>
      <c r="H2" s="256"/>
      <c r="I2" s="256"/>
      <c r="J2" s="256"/>
      <c r="K2" s="256"/>
      <c r="L2" s="256"/>
    </row>
    <row r="3" spans="1:13">
      <c r="A3" s="252"/>
      <c r="B3" s="252"/>
      <c r="C3" s="252"/>
      <c r="D3" s="252"/>
      <c r="E3" s="252"/>
      <c r="F3" s="252"/>
      <c r="G3" s="74"/>
    </row>
    <row r="4" spans="1:13">
      <c r="A4" s="276" t="s">
        <v>125</v>
      </c>
      <c r="B4" s="277"/>
      <c r="C4" s="277"/>
      <c r="D4" s="280" t="str">
        <f>IF('Data entry'!$E$11="","",'Data entry'!$E$11)</f>
        <v/>
      </c>
      <c r="E4" s="280"/>
      <c r="F4" s="280"/>
      <c r="G4" s="287" t="s">
        <v>126</v>
      </c>
      <c r="H4" s="287"/>
      <c r="I4" s="287"/>
      <c r="J4" s="280" t="str">
        <f>CONCATENATE('Data entry'!$E$9,'Data entry'!$G$9)</f>
        <v>E5442-10-</v>
      </c>
      <c r="K4" s="280"/>
      <c r="L4" s="281"/>
    </row>
    <row r="5" spans="1:13">
      <c r="A5" s="278" t="s">
        <v>147</v>
      </c>
      <c r="B5" s="279"/>
      <c r="C5" s="279"/>
      <c r="D5" s="282" t="str">
        <f>IF('Data entry'!$E$12="","",'Data entry'!$E$12)</f>
        <v/>
      </c>
      <c r="E5" s="282"/>
      <c r="F5" s="282"/>
      <c r="G5" s="288" t="s">
        <v>127</v>
      </c>
      <c r="H5" s="288"/>
      <c r="I5" s="288"/>
      <c r="J5" s="282" t="str">
        <f>IF('Data entry'!$E$10="","",'Data entry'!$E$10)</f>
        <v/>
      </c>
      <c r="K5" s="282"/>
      <c r="L5" s="283"/>
    </row>
    <row r="6" spans="1:13">
      <c r="A6" s="44"/>
      <c r="B6" s="44"/>
      <c r="C6" s="44"/>
      <c r="D6" s="29"/>
      <c r="E6" s="29"/>
      <c r="F6" s="29"/>
      <c r="G6" s="29"/>
      <c r="H6" s="29"/>
      <c r="I6" s="29"/>
      <c r="J6" s="29"/>
      <c r="K6" s="29"/>
      <c r="L6" s="29"/>
    </row>
    <row r="7" spans="1:13" ht="15.75">
      <c r="A7" s="231" t="s">
        <v>163</v>
      </c>
      <c r="B7" s="232"/>
      <c r="C7" s="232"/>
      <c r="D7" s="232"/>
      <c r="E7" s="232"/>
      <c r="F7" s="232"/>
      <c r="G7" s="232"/>
      <c r="H7" s="233"/>
      <c r="I7" s="233"/>
      <c r="J7" s="233"/>
      <c r="K7" s="233"/>
      <c r="L7" s="234"/>
    </row>
    <row r="8" spans="1:13">
      <c r="A8" s="305" t="e">
        <f>CONCATENATE("Total des honoraries approves (",TEXT('Data entry'!A69,"0.0%"), ") et taxes *")</f>
        <v>#DIV/0!</v>
      </c>
      <c r="B8" s="306"/>
      <c r="C8" s="306"/>
      <c r="D8" s="306"/>
      <c r="E8" s="306"/>
      <c r="F8" s="306"/>
      <c r="G8" s="307"/>
      <c r="H8" s="248">
        <f>'Data entry'!$C$67</f>
        <v>0</v>
      </c>
      <c r="I8" s="249"/>
      <c r="J8" s="63"/>
      <c r="K8" s="241"/>
      <c r="L8" s="242"/>
    </row>
    <row r="9" spans="1:13" ht="27" customHeight="1">
      <c r="A9" s="369" t="s">
        <v>152</v>
      </c>
      <c r="B9" s="370"/>
      <c r="C9" s="370"/>
      <c r="D9" s="370"/>
      <c r="E9" s="370"/>
      <c r="F9" s="370"/>
      <c r="G9" s="371"/>
      <c r="H9" s="250">
        <f>'Data entry'!$E$69</f>
        <v>0</v>
      </c>
      <c r="I9" s="251"/>
      <c r="J9" s="64"/>
      <c r="K9" s="243"/>
      <c r="L9" s="244"/>
      <c r="M9" s="30"/>
    </row>
    <row r="10" spans="1:13" ht="13.5" thickBot="1">
      <c r="H10" s="35"/>
      <c r="I10" s="35"/>
      <c r="J10" s="38"/>
      <c r="K10" s="35"/>
      <c r="L10" s="35"/>
    </row>
    <row r="11" spans="1:13" ht="72" customHeight="1" thickBot="1">
      <c r="A11" s="284" t="s">
        <v>162</v>
      </c>
      <c r="B11" s="285"/>
      <c r="C11" s="285"/>
      <c r="D11" s="285"/>
      <c r="E11" s="285"/>
      <c r="F11" s="285"/>
      <c r="G11" s="285"/>
      <c r="H11" s="285"/>
      <c r="I11" s="285"/>
      <c r="J11" s="285"/>
      <c r="K11" s="285"/>
      <c r="L11" s="286"/>
    </row>
    <row r="12" spans="1:13">
      <c r="A12" s="1"/>
      <c r="B12" s="1"/>
      <c r="C12" s="1"/>
      <c r="D12" s="1"/>
      <c r="E12" s="1"/>
      <c r="F12" s="1"/>
      <c r="G12" s="27"/>
      <c r="H12" s="1"/>
      <c r="I12" s="1"/>
      <c r="J12" s="27"/>
      <c r="K12" s="1"/>
      <c r="L12" s="1"/>
    </row>
    <row r="13" spans="1:13" ht="15.75">
      <c r="A13" s="240" t="s">
        <v>83</v>
      </c>
      <c r="B13" s="233"/>
      <c r="C13" s="233"/>
      <c r="D13" s="233"/>
      <c r="E13" s="233"/>
      <c r="F13" s="233"/>
      <c r="G13" s="233"/>
      <c r="H13" s="233"/>
      <c r="I13" s="233"/>
      <c r="J13" s="233"/>
      <c r="K13" s="233"/>
      <c r="L13" s="234"/>
    </row>
    <row r="14" spans="1:13">
      <c r="A14" s="39">
        <v>1</v>
      </c>
      <c r="B14" s="372" t="s">
        <v>146</v>
      </c>
      <c r="C14" s="235"/>
      <c r="D14" s="235"/>
      <c r="E14" s="235"/>
      <c r="F14" s="226"/>
      <c r="G14" s="40"/>
      <c r="H14" s="212">
        <f>'Data entry'!$A$60</f>
        <v>0</v>
      </c>
      <c r="I14" s="213"/>
      <c r="J14" s="31"/>
      <c r="K14" s="236"/>
      <c r="L14" s="237"/>
    </row>
    <row r="15" spans="1:13">
      <c r="A15" s="32">
        <v>2</v>
      </c>
      <c r="B15" s="228" t="s">
        <v>131</v>
      </c>
      <c r="C15" s="229"/>
      <c r="D15" s="229"/>
      <c r="E15" s="229"/>
      <c r="F15" s="230"/>
      <c r="G15" s="41" t="s">
        <v>87</v>
      </c>
      <c r="H15" s="224">
        <f>'Data entry'!$C$69</f>
        <v>0</v>
      </c>
      <c r="I15" s="225"/>
      <c r="J15" s="31"/>
      <c r="K15" s="238"/>
      <c r="L15" s="239"/>
    </row>
    <row r="16" spans="1:13">
      <c r="A16" s="32">
        <v>3</v>
      </c>
      <c r="B16" s="359" t="s">
        <v>132</v>
      </c>
      <c r="C16" s="289"/>
      <c r="D16" s="289"/>
      <c r="E16" s="289"/>
      <c r="F16" s="289"/>
      <c r="G16" s="42" t="s">
        <v>88</v>
      </c>
      <c r="H16" s="226"/>
      <c r="I16" s="227"/>
      <c r="J16" s="43"/>
      <c r="K16" s="210">
        <f>SUM(H14:I15)</f>
        <v>0</v>
      </c>
      <c r="L16" s="211"/>
    </row>
    <row r="17" spans="1:12">
      <c r="A17" s="32">
        <v>4</v>
      </c>
      <c r="B17" s="228" t="s">
        <v>185</v>
      </c>
      <c r="C17" s="229"/>
      <c r="D17" s="229"/>
      <c r="E17" s="229"/>
      <c r="F17" s="230"/>
      <c r="G17" s="37"/>
      <c r="H17" s="212">
        <f>'Data entry'!$A$67</f>
        <v>0</v>
      </c>
      <c r="I17" s="213"/>
      <c r="J17" s="31"/>
      <c r="K17" s="214"/>
      <c r="L17" s="215"/>
    </row>
    <row r="18" spans="1:12">
      <c r="A18" s="32">
        <v>5</v>
      </c>
      <c r="B18" s="220" t="str">
        <f>CONCATENATE("TVP (le cas échéant) ",'Data entry'!I33,"% sont taxables a ",'Data entry'!I34,"% *")</f>
        <v>TVP (le cas échéant) % sont taxables a % *</v>
      </c>
      <c r="C18" s="220"/>
      <c r="D18" s="220"/>
      <c r="E18" s="220"/>
      <c r="F18" s="221"/>
      <c r="G18" s="41" t="s">
        <v>87</v>
      </c>
      <c r="H18" s="222">
        <f>'Data entry'!$I$67</f>
        <v>0</v>
      </c>
      <c r="I18" s="223"/>
      <c r="J18" s="43"/>
      <c r="K18" s="216"/>
      <c r="L18" s="217"/>
    </row>
    <row r="19" spans="1:12">
      <c r="A19" s="32">
        <v>6</v>
      </c>
      <c r="B19" s="220" t="str">
        <f>CONCATENATE("TPS (ou TVH) ", 'Data entry'!I31, "% sont taxables a ", 'Data entry'!I32,"% *")</f>
        <v>TPS (ou TVH) % sont taxables a % *</v>
      </c>
      <c r="C19" s="220"/>
      <c r="D19" s="220"/>
      <c r="E19" s="220"/>
      <c r="F19" s="221"/>
      <c r="G19" s="41" t="s">
        <v>87</v>
      </c>
      <c r="H19" s="224">
        <f>'Data entry'!$G$67</f>
        <v>0</v>
      </c>
      <c r="I19" s="225"/>
      <c r="J19" s="31"/>
      <c r="K19" s="218"/>
      <c r="L19" s="219"/>
    </row>
    <row r="20" spans="1:12" ht="13.5" thickBot="1">
      <c r="A20" s="32">
        <v>7</v>
      </c>
      <c r="B20" s="359" t="s">
        <v>148</v>
      </c>
      <c r="C20" s="360"/>
      <c r="D20" s="360"/>
      <c r="E20" s="360"/>
      <c r="F20" s="360"/>
      <c r="G20" s="42" t="s">
        <v>88</v>
      </c>
      <c r="H20" s="301"/>
      <c r="I20" s="302"/>
      <c r="J20" s="57" t="s">
        <v>90</v>
      </c>
      <c r="K20" s="292">
        <f>'Data entry'!$C$67</f>
        <v>0</v>
      </c>
      <c r="L20" s="293"/>
    </row>
    <row r="21" spans="1:12" ht="26.25" customHeight="1" thickTop="1">
      <c r="A21" s="33">
        <v>8</v>
      </c>
      <c r="B21" s="294" t="s">
        <v>133</v>
      </c>
      <c r="C21" s="295"/>
      <c r="D21" s="295"/>
      <c r="E21" s="295"/>
      <c r="F21" s="295"/>
      <c r="G21" s="295"/>
      <c r="H21" s="296"/>
      <c r="I21" s="297"/>
      <c r="J21" s="56" t="s">
        <v>88</v>
      </c>
      <c r="K21" s="298">
        <f>'Data entry'!$E$69</f>
        <v>0</v>
      </c>
      <c r="L21" s="299"/>
    </row>
    <row r="22" spans="1:12" ht="33.75" customHeight="1">
      <c r="A22" s="300" t="s">
        <v>153</v>
      </c>
      <c r="B22" s="300"/>
      <c r="C22" s="300"/>
      <c r="D22" s="300"/>
      <c r="E22" s="300"/>
      <c r="F22" s="300"/>
      <c r="G22" s="300"/>
      <c r="H22" s="300"/>
      <c r="I22" s="300"/>
      <c r="J22" s="300"/>
      <c r="K22" s="300"/>
      <c r="L22" s="300"/>
    </row>
    <row r="23" spans="1:12" ht="4.5" customHeight="1">
      <c r="A23" s="309"/>
      <c r="B23" s="309"/>
      <c r="C23" s="309"/>
      <c r="D23" s="309"/>
      <c r="E23" s="309"/>
      <c r="F23" s="309"/>
      <c r="G23" s="309"/>
      <c r="H23" s="309"/>
      <c r="I23" s="309"/>
      <c r="J23" s="309"/>
      <c r="K23" s="309"/>
      <c r="L23" s="309"/>
    </row>
    <row r="24" spans="1:12">
      <c r="A24" s="310" t="s">
        <v>191</v>
      </c>
      <c r="B24" s="310"/>
      <c r="C24" s="310"/>
      <c r="D24" s="310"/>
      <c r="E24" s="310"/>
      <c r="F24" s="310"/>
      <c r="G24" s="310"/>
      <c r="H24" s="310"/>
      <c r="I24" s="310"/>
      <c r="J24" s="310"/>
      <c r="K24" s="310"/>
      <c r="L24" s="310"/>
    </row>
    <row r="25" spans="1:12">
      <c r="A25" s="261" t="s">
        <v>157</v>
      </c>
      <c r="B25" s="261"/>
      <c r="C25" s="261"/>
      <c r="D25" s="261"/>
      <c r="E25" s="261"/>
      <c r="F25" s="261"/>
      <c r="G25" s="261"/>
      <c r="H25" s="261"/>
      <c r="I25" s="261"/>
      <c r="J25" s="261"/>
      <c r="K25" s="261"/>
      <c r="L25" s="261"/>
    </row>
    <row r="26" spans="1:12" ht="54.75" customHeight="1">
      <c r="A26" s="291" t="str">
        <f>'Data entry'!K81</f>
        <v>La somme totale que le demandeur recevra de l'avocat s'élève à $000.00 (le montant payable au demandeur, indiqué ci-dessus). Aucune somme ne peut être retenue de ce montant pour quelque motif que ce soit, y compris pour les cessions à des tiers, les  avances de fonds, les directives de paiement, etc.  Toute cession du produit d'une entente de règlement dans le cadre du PEI est illégale et viole tant les ordonnances des tribunaux que la Loi sur l'administration des finances publiques. De plus, un avocat ne peut déduire du montant à verser au demandeur aucuns débours ni aucune dépense associée à la gestion du dossier ou à toute autre chose.</v>
      </c>
      <c r="B26" s="291"/>
      <c r="C26" s="291"/>
      <c r="D26" s="291"/>
      <c r="E26" s="291"/>
      <c r="F26" s="291"/>
      <c r="G26" s="291"/>
      <c r="H26" s="291"/>
      <c r="I26" s="291"/>
      <c r="J26" s="291"/>
      <c r="K26" s="291"/>
      <c r="L26" s="291"/>
    </row>
    <row r="27" spans="1:12" ht="4.5" customHeight="1">
      <c r="A27" s="309"/>
      <c r="B27" s="309"/>
      <c r="C27" s="309"/>
      <c r="D27" s="309"/>
      <c r="E27" s="309"/>
      <c r="F27" s="309"/>
      <c r="G27" s="309"/>
      <c r="H27" s="309"/>
      <c r="I27" s="309"/>
      <c r="J27" s="309"/>
      <c r="K27" s="309"/>
      <c r="L27" s="309"/>
    </row>
    <row r="28" spans="1:12">
      <c r="A28" s="261" t="s">
        <v>159</v>
      </c>
      <c r="B28" s="261"/>
      <c r="C28" s="261"/>
      <c r="D28" s="261"/>
      <c r="E28" s="261"/>
      <c r="F28" s="261"/>
      <c r="G28" s="261"/>
      <c r="H28" s="261"/>
      <c r="I28" s="261"/>
      <c r="J28" s="261"/>
      <c r="K28" s="261"/>
      <c r="L28" s="261"/>
    </row>
    <row r="29" spans="1:12" ht="44.25" customHeight="1">
      <c r="A29" s="291" t="s">
        <v>158</v>
      </c>
      <c r="B29" s="291"/>
      <c r="C29" s="291"/>
      <c r="D29" s="291"/>
      <c r="E29" s="291"/>
      <c r="F29" s="291"/>
      <c r="G29" s="291"/>
      <c r="H29" s="291"/>
      <c r="I29" s="291"/>
      <c r="J29" s="291"/>
      <c r="K29" s="291"/>
      <c r="L29" s="291"/>
    </row>
    <row r="30" spans="1:12" ht="4.5" customHeight="1">
      <c r="A30" s="303"/>
      <c r="B30" s="303"/>
      <c r="C30" s="303"/>
      <c r="D30" s="303"/>
      <c r="E30" s="303"/>
      <c r="F30" s="303"/>
      <c r="G30" s="303"/>
      <c r="H30" s="303"/>
      <c r="I30" s="303"/>
      <c r="J30" s="303"/>
      <c r="K30" s="303"/>
      <c r="L30" s="303"/>
    </row>
    <row r="31" spans="1:12">
      <c r="A31" s="261" t="str">
        <f>IF('Data entry'!$A$44:$B$44="X","","Si un autre avocat a représenté le demandeur par le passé:")</f>
        <v>Si un autre avocat a représenté le demandeur par le passé:</v>
      </c>
      <c r="B31" s="261"/>
      <c r="C31" s="261"/>
      <c r="D31" s="261"/>
      <c r="E31" s="261"/>
      <c r="F31" s="261"/>
      <c r="G31" s="261"/>
      <c r="H31" s="261"/>
      <c r="I31" s="261"/>
      <c r="J31" s="261"/>
      <c r="K31" s="261"/>
      <c r="L31" s="261"/>
    </row>
    <row r="32" spans="1:12" ht="113.25" customHeight="1">
      <c r="A32" s="257" t="str">
        <f>'Data entry'!$F$47</f>
        <v>ERROR - CHOISIR UNE OPTION DANS LA SECTION RELATIVE À LES AVOCATS ANTÉCEDANTS, CI-DESSUS</v>
      </c>
      <c r="B32" s="257"/>
      <c r="C32" s="257"/>
      <c r="D32" s="257"/>
      <c r="E32" s="257"/>
      <c r="F32" s="257"/>
      <c r="G32" s="257"/>
      <c r="H32" s="257"/>
      <c r="I32" s="257"/>
      <c r="J32" s="257"/>
      <c r="K32" s="257"/>
      <c r="L32" s="257"/>
    </row>
    <row r="33" spans="1:13" ht="4.5" customHeight="1">
      <c r="A33" s="304"/>
      <c r="B33" s="304"/>
      <c r="C33" s="304"/>
      <c r="D33" s="304"/>
      <c r="E33" s="304"/>
      <c r="F33" s="304"/>
      <c r="G33" s="304"/>
      <c r="H33" s="304"/>
      <c r="I33" s="304"/>
      <c r="J33" s="304"/>
      <c r="K33" s="304"/>
      <c r="L33" s="304"/>
    </row>
    <row r="34" spans="1:13" ht="15.75">
      <c r="A34" s="332" t="s">
        <v>130</v>
      </c>
      <c r="B34" s="332"/>
      <c r="C34" s="332"/>
      <c r="D34" s="332"/>
      <c r="E34" s="332"/>
      <c r="F34" s="332"/>
      <c r="G34" s="332"/>
      <c r="H34" s="332"/>
      <c r="I34" s="332"/>
      <c r="J34" s="332"/>
      <c r="K34" s="332"/>
      <c r="L34" s="332"/>
    </row>
    <row r="35" spans="1:13">
      <c r="A35" s="256" t="s">
        <v>128</v>
      </c>
      <c r="B35" s="256"/>
      <c r="C35" s="256"/>
      <c r="D35" s="256"/>
      <c r="E35" s="256"/>
      <c r="F35" s="256"/>
      <c r="G35" s="256"/>
      <c r="H35" s="256"/>
      <c r="I35" s="256"/>
      <c r="J35" s="256"/>
      <c r="K35" s="256"/>
      <c r="L35" s="256"/>
    </row>
    <row r="36" spans="1:13">
      <c r="A36" s="256"/>
      <c r="B36" s="256"/>
      <c r="C36" s="256"/>
      <c r="D36" s="256"/>
      <c r="E36" s="256"/>
      <c r="F36" s="256"/>
      <c r="G36" s="78"/>
      <c r="H36" s="86"/>
      <c r="I36" s="86"/>
      <c r="J36" s="89"/>
      <c r="K36" s="86"/>
      <c r="L36" s="86"/>
    </row>
    <row r="37" spans="1:13">
      <c r="A37" s="259" t="s">
        <v>126</v>
      </c>
      <c r="B37" s="259"/>
      <c r="C37" s="259"/>
      <c r="D37" s="55" t="str">
        <f>CONCATENATE('Data entry'!$E$9,'Data entry'!$G$9)</f>
        <v>E5442-10-</v>
      </c>
      <c r="E37" s="55"/>
      <c r="F37" s="55"/>
      <c r="G37" s="89"/>
      <c r="H37" s="86"/>
      <c r="I37" s="86"/>
      <c r="J37" s="89"/>
      <c r="K37" s="86"/>
      <c r="L37" s="86"/>
    </row>
    <row r="38" spans="1:13">
      <c r="A38" s="86"/>
      <c r="B38" s="86"/>
      <c r="C38" s="86"/>
      <c r="D38" s="86"/>
      <c r="E38" s="86"/>
      <c r="F38" s="86"/>
      <c r="G38" s="89"/>
      <c r="H38" s="86"/>
      <c r="I38" s="86"/>
      <c r="J38" s="89"/>
      <c r="K38" s="86"/>
      <c r="L38" s="86"/>
    </row>
    <row r="39" spans="1:13" ht="39" customHeight="1">
      <c r="A39" s="367" t="s">
        <v>169</v>
      </c>
      <c r="B39" s="367"/>
      <c r="C39" s="367"/>
      <c r="D39" s="367"/>
      <c r="E39" s="367"/>
      <c r="F39" s="367"/>
      <c r="G39" s="367"/>
      <c r="H39" s="368"/>
      <c r="I39" s="368"/>
      <c r="J39" s="368"/>
      <c r="K39" s="368"/>
      <c r="L39" s="368"/>
    </row>
    <row r="40" spans="1:13">
      <c r="A40" s="83"/>
      <c r="B40" s="83"/>
      <c r="C40" s="83"/>
      <c r="D40" s="83"/>
      <c r="E40" s="83"/>
      <c r="F40" s="83"/>
      <c r="G40" s="83"/>
      <c r="H40" s="84"/>
      <c r="I40" s="84"/>
      <c r="J40" s="84"/>
      <c r="K40" s="84"/>
      <c r="L40" s="84"/>
    </row>
    <row r="41" spans="1:13">
      <c r="A41" s="104" t="s">
        <v>196</v>
      </c>
      <c r="B41" s="103"/>
      <c r="C41" s="86"/>
      <c r="D41" s="86"/>
      <c r="E41" s="86"/>
      <c r="F41" s="86"/>
      <c r="G41" s="89"/>
      <c r="H41" s="86"/>
      <c r="I41" s="86"/>
      <c r="J41" s="89"/>
      <c r="K41" s="86"/>
      <c r="L41" s="86"/>
    </row>
    <row r="42" spans="1:13" ht="207.75" customHeight="1">
      <c r="A42" s="267">
        <f>'Data entry'!A50</f>
        <v>0</v>
      </c>
      <c r="B42" s="268"/>
      <c r="C42" s="268"/>
      <c r="D42" s="268"/>
      <c r="E42" s="268"/>
      <c r="F42" s="268"/>
      <c r="G42" s="268"/>
      <c r="H42" s="268"/>
      <c r="I42" s="268"/>
      <c r="J42" s="268"/>
      <c r="K42" s="268"/>
      <c r="L42" s="269"/>
      <c r="M42" s="18"/>
    </row>
    <row r="43" spans="1:13">
      <c r="A43" s="270" t="str">
        <f>CONCATENATE("Signé à ",'Data entry'!$E$15,". le ",DAY('Data entry'!$E$16)," ",LOOKUP(MONTH('Data entry'!$E$16),'Data entry'!$M$8:$M$19,'Data entry'!$N$8:$N$19)," ",(YEAR('Data entry'!E16)))</f>
        <v>Signé à . le 0 janvier 1900</v>
      </c>
      <c r="B43" s="270"/>
      <c r="C43" s="270"/>
      <c r="D43" s="270"/>
      <c r="E43" s="270"/>
      <c r="F43" s="270"/>
      <c r="G43" s="270"/>
      <c r="H43" s="270"/>
      <c r="I43" s="270"/>
      <c r="J43" s="270"/>
      <c r="K43" s="270"/>
      <c r="L43" s="270"/>
    </row>
    <row r="44" spans="1:13">
      <c r="A44" s="45"/>
      <c r="B44" s="45"/>
      <c r="C44" s="45"/>
      <c r="D44" s="48"/>
      <c r="E44" s="48"/>
      <c r="F44" s="48"/>
      <c r="G44" s="48"/>
      <c r="H44" s="48"/>
      <c r="I44" s="48"/>
      <c r="J44" s="48"/>
      <c r="K44" s="48"/>
      <c r="L44" s="48"/>
    </row>
    <row r="45" spans="1:13" ht="52.5" customHeight="1">
      <c r="A45" s="362" t="s">
        <v>63</v>
      </c>
      <c r="B45" s="362"/>
      <c r="C45" s="362"/>
      <c r="D45" s="272"/>
      <c r="E45" s="272"/>
      <c r="F45" s="272"/>
      <c r="G45" s="272"/>
      <c r="H45" s="272"/>
      <c r="I45" s="272"/>
      <c r="J45" s="272"/>
      <c r="K45" s="272"/>
      <c r="L45" s="273"/>
    </row>
    <row r="47" spans="1:13">
      <c r="A47" s="85"/>
      <c r="B47" s="85"/>
      <c r="C47" s="85"/>
      <c r="D47" s="363" t="str">
        <f>CONCATENATE('Data entry'!E10,", Adjudicateur")</f>
        <v>, Adjudicateur</v>
      </c>
      <c r="E47" s="363"/>
      <c r="F47" s="363"/>
      <c r="G47" s="363"/>
      <c r="H47" s="363"/>
      <c r="I47" s="363"/>
      <c r="J47" s="363"/>
      <c r="K47" s="363"/>
      <c r="L47" s="363"/>
    </row>
    <row r="48" spans="1:13">
      <c r="A48" s="85"/>
      <c r="B48" s="85"/>
      <c r="C48" s="85"/>
      <c r="D48" s="85"/>
      <c r="E48" s="85"/>
      <c r="F48" s="85"/>
      <c r="G48" s="85"/>
      <c r="H48" s="85"/>
      <c r="I48" s="85"/>
      <c r="J48" s="85"/>
      <c r="K48" s="85"/>
      <c r="L48" s="85"/>
    </row>
    <row r="49" spans="1:12">
      <c r="A49" s="364" t="s">
        <v>144</v>
      </c>
      <c r="B49" s="364"/>
      <c r="C49" s="258">
        <f>'Data entry'!$E$11</f>
        <v>0</v>
      </c>
      <c r="D49" s="258"/>
      <c r="E49" s="258"/>
      <c r="F49" s="94" t="s">
        <v>125</v>
      </c>
      <c r="G49" s="94"/>
      <c r="H49" s="85"/>
      <c r="I49" s="85"/>
      <c r="J49" s="85"/>
      <c r="K49" s="85"/>
      <c r="L49" s="85"/>
    </row>
    <row r="50" spans="1:12" ht="12.75" customHeight="1">
      <c r="A50" s="365" t="s">
        <v>145</v>
      </c>
      <c r="B50" s="365"/>
      <c r="C50" s="255">
        <f>'Data entry'!$E$14</f>
        <v>0</v>
      </c>
      <c r="D50" s="255"/>
      <c r="E50" s="255"/>
      <c r="F50" s="76"/>
      <c r="G50" s="85"/>
      <c r="H50" s="85"/>
      <c r="I50" s="85"/>
      <c r="J50" s="85"/>
      <c r="K50" s="85"/>
      <c r="L50" s="85"/>
    </row>
    <row r="51" spans="1:12">
      <c r="A51" s="76"/>
      <c r="B51" s="76"/>
      <c r="C51" s="255"/>
      <c r="D51" s="255"/>
      <c r="E51" s="255"/>
      <c r="F51" s="76"/>
      <c r="G51" s="85"/>
      <c r="H51" s="85"/>
      <c r="I51" s="85"/>
      <c r="J51" s="85"/>
      <c r="K51" s="85"/>
      <c r="L51" s="85"/>
    </row>
    <row r="52" spans="1:12">
      <c r="A52" s="76"/>
      <c r="B52" s="69"/>
      <c r="C52" s="255"/>
      <c r="D52" s="255"/>
      <c r="E52" s="255"/>
      <c r="F52" s="76"/>
      <c r="G52" s="85"/>
      <c r="H52" s="85"/>
      <c r="I52" s="85"/>
      <c r="J52" s="85"/>
      <c r="K52" s="85"/>
      <c r="L52" s="85"/>
    </row>
    <row r="53" spans="1:12" ht="12.75" customHeight="1">
      <c r="A53" s="365" t="s">
        <v>144</v>
      </c>
      <c r="B53" s="366"/>
      <c r="C53" s="255">
        <f>'Data entry'!$E$12</f>
        <v>0</v>
      </c>
      <c r="D53" s="255"/>
      <c r="E53" s="255"/>
      <c r="F53" s="93" t="s">
        <v>147</v>
      </c>
      <c r="G53" s="93"/>
      <c r="H53" s="92"/>
      <c r="I53" s="85"/>
      <c r="J53" s="85"/>
      <c r="K53" s="85"/>
      <c r="L53" s="85"/>
    </row>
    <row r="54" spans="1:12">
      <c r="A54" s="75"/>
      <c r="B54" s="76"/>
      <c r="C54" s="77"/>
      <c r="D54" s="77"/>
      <c r="E54" s="77"/>
      <c r="F54" s="75"/>
      <c r="G54" s="85"/>
      <c r="H54" s="85"/>
      <c r="I54" s="85"/>
      <c r="J54" s="85"/>
      <c r="K54" s="85"/>
      <c r="L54" s="85"/>
    </row>
    <row r="55" spans="1:12">
      <c r="A55" s="256" t="str">
        <f>IF('Data entry'!$G$28='Data entry'!$G$24,"Tableau du calcul des lignes sur directrices honoraires","")</f>
        <v>Tableau du calcul des lignes sur directrices honoraires</v>
      </c>
      <c r="B55" s="256"/>
      <c r="C55" s="256"/>
      <c r="D55" s="256"/>
      <c r="E55" s="256"/>
      <c r="F55" s="256"/>
      <c r="G55" s="74"/>
    </row>
    <row r="56" spans="1:12" ht="25.5" customHeight="1">
      <c r="A56" s="361" t="str">
        <f>IF('Data entry'!$G$28='Data entry'!$G$24,"Partie de la indemnité","")</f>
        <v>Partie de la indemnité</v>
      </c>
      <c r="B56" s="361"/>
      <c r="C56" s="263" t="str">
        <f>IF('Data entry'!$G$28='Data entry'!$G$24,"% aux honoraires","")</f>
        <v>% aux honoraires</v>
      </c>
      <c r="D56" s="263"/>
      <c r="E56" s="263" t="str">
        <f>IF('Data entry'!$G$28='Data entry'!$G$24,"Honoraires","")</f>
        <v>Honoraires</v>
      </c>
      <c r="F56" s="263"/>
      <c r="G56" s="80"/>
    </row>
    <row r="57" spans="1:12">
      <c r="A57" s="266">
        <f>IF('Data entry'!$G$28='Data entry'!$G$24,'Data entry'!$G$20,"")</f>
        <v>0</v>
      </c>
      <c r="B57" s="266"/>
      <c r="C57" s="262">
        <f>IF('Data entry'!$G$28='Data entry'!$G$24,'Data entry'!$D$20,"")</f>
        <v>25</v>
      </c>
      <c r="D57" s="262"/>
      <c r="E57" s="266">
        <f>IF('Data entry'!$G$28='Data entry'!$G$24,'Data entry'!$I$20,"")</f>
        <v>0</v>
      </c>
      <c r="F57" s="266"/>
      <c r="G57" s="82"/>
    </row>
    <row r="58" spans="1:12">
      <c r="A58" s="266">
        <f>IF('Data entry'!$G$28='Data entry'!$G$24,'Data entry'!$G$21,"")</f>
        <v>0</v>
      </c>
      <c r="B58" s="266"/>
      <c r="C58" s="262">
        <f>IF('Data entry'!$G$28='Data entry'!$G$24,'Data entry'!$D$21,"")</f>
        <v>20</v>
      </c>
      <c r="D58" s="262"/>
      <c r="E58" s="266">
        <f>IF('Data entry'!$G$28='Data entry'!$G$24,'Data entry'!$I$21,"")</f>
        <v>0</v>
      </c>
      <c r="F58" s="266"/>
      <c r="G58" s="82"/>
    </row>
    <row r="59" spans="1:12">
      <c r="A59" s="266">
        <f>IF('Data entry'!$G$28='Data entry'!$G$24,'Data entry'!$G$22,"")</f>
        <v>0</v>
      </c>
      <c r="B59" s="266"/>
      <c r="C59" s="262">
        <f>IF('Data entry'!$G$28='Data entry'!$G$24,'Data entry'!$D$22,"")</f>
        <v>17.5</v>
      </c>
      <c r="D59" s="262"/>
      <c r="E59" s="266">
        <f>IF('Data entry'!$G$28='Data entry'!$G$24,'Data entry'!$I$22,"")</f>
        <v>0</v>
      </c>
      <c r="F59" s="266"/>
      <c r="G59" s="82"/>
    </row>
    <row r="60" spans="1:12">
      <c r="A60" s="266">
        <f>IF('Data entry'!$G$28='Data entry'!$G$24,'Data entry'!$G$23,"")</f>
        <v>0</v>
      </c>
      <c r="B60" s="266"/>
      <c r="C60" s="262">
        <f>IF('Data entry'!$G$28='Data entry'!$G$24,'Data entry'!$D$23,"")</f>
        <v>15</v>
      </c>
      <c r="D60" s="262"/>
      <c r="E60" s="266">
        <f>IF('Data entry'!$G$28='Data entry'!$G$24,'Data entry'!$I$23,"")</f>
        <v>0</v>
      </c>
      <c r="F60" s="266"/>
      <c r="G60" s="82"/>
    </row>
    <row r="61" spans="1:12">
      <c r="A61" s="79"/>
      <c r="B61" s="79"/>
      <c r="C61" s="262" t="str">
        <f>IF('Data entry'!$G$28='Data entry'!$G$24,"Honoraires total","")</f>
        <v>Honoraires total</v>
      </c>
      <c r="D61" s="262"/>
      <c r="E61" s="266">
        <f>IF('Data entry'!$G$28='Data entry'!$G$24,SUM(E57:F60),"")</f>
        <v>0</v>
      </c>
      <c r="F61" s="266"/>
      <c r="G61" s="82"/>
    </row>
    <row r="62" spans="1:12">
      <c r="A62" s="79"/>
      <c r="B62" s="79"/>
      <c r="C62" s="79"/>
      <c r="D62" s="79"/>
      <c r="E62" s="82"/>
      <c r="F62" s="82"/>
      <c r="G62" s="82"/>
    </row>
    <row r="63" spans="1:12">
      <c r="A63" s="79"/>
      <c r="B63" s="79"/>
      <c r="C63" s="79"/>
      <c r="D63" s="79"/>
      <c r="E63" s="82"/>
      <c r="F63" s="82"/>
      <c r="G63" s="82"/>
    </row>
    <row r="64" spans="1:12" ht="26.25" customHeight="1">
      <c r="A64" s="358" t="s">
        <v>171</v>
      </c>
      <c r="B64" s="334"/>
      <c r="C64" s="334"/>
      <c r="D64" s="334"/>
      <c r="E64" s="334"/>
      <c r="F64" s="334"/>
      <c r="G64" s="334"/>
      <c r="H64" s="334"/>
      <c r="I64" s="334"/>
      <c r="J64" s="334"/>
      <c r="K64" s="334"/>
      <c r="L64" s="334"/>
    </row>
  </sheetData>
  <sheetProtection sheet="1" scenarios="1"/>
  <mergeCells count="87">
    <mergeCell ref="A8:G8"/>
    <mergeCell ref="H8:I8"/>
    <mergeCell ref="K8:L8"/>
    <mergeCell ref="A1:L1"/>
    <mergeCell ref="A2:L2"/>
    <mergeCell ref="A3:F3"/>
    <mergeCell ref="A4:C4"/>
    <mergeCell ref="D4:F4"/>
    <mergeCell ref="G4:I4"/>
    <mergeCell ref="J4:L4"/>
    <mergeCell ref="A5:C5"/>
    <mergeCell ref="D5:F5"/>
    <mergeCell ref="G5:I5"/>
    <mergeCell ref="J5:L5"/>
    <mergeCell ref="A7:L7"/>
    <mergeCell ref="B14:F14"/>
    <mergeCell ref="H14:I14"/>
    <mergeCell ref="K14:L15"/>
    <mergeCell ref="B15:F15"/>
    <mergeCell ref="H15:I15"/>
    <mergeCell ref="A9:G9"/>
    <mergeCell ref="H9:I9"/>
    <mergeCell ref="K9:L9"/>
    <mergeCell ref="A11:L11"/>
    <mergeCell ref="A13:L13"/>
    <mergeCell ref="B16:F16"/>
    <mergeCell ref="H16:I16"/>
    <mergeCell ref="K16:L16"/>
    <mergeCell ref="B17:F17"/>
    <mergeCell ref="H17:I17"/>
    <mergeCell ref="K17:L19"/>
    <mergeCell ref="B18:F18"/>
    <mergeCell ref="H18:I18"/>
    <mergeCell ref="B19:F19"/>
    <mergeCell ref="H19:I19"/>
    <mergeCell ref="A29:L29"/>
    <mergeCell ref="H20:I20"/>
    <mergeCell ref="K20:L20"/>
    <mergeCell ref="B21:I21"/>
    <mergeCell ref="K21:L21"/>
    <mergeCell ref="A22:L22"/>
    <mergeCell ref="A23:L23"/>
    <mergeCell ref="A24:L24"/>
    <mergeCell ref="A25:L25"/>
    <mergeCell ref="A26:L26"/>
    <mergeCell ref="A27:L27"/>
    <mergeCell ref="A28:L28"/>
    <mergeCell ref="A42:L42"/>
    <mergeCell ref="A30:L30"/>
    <mergeCell ref="A31:L31"/>
    <mergeCell ref="A32:L32"/>
    <mergeCell ref="A33:L33"/>
    <mergeCell ref="A34:L34"/>
    <mergeCell ref="A35:L35"/>
    <mergeCell ref="A36:F36"/>
    <mergeCell ref="A37:C37"/>
    <mergeCell ref="A39:L39"/>
    <mergeCell ref="A56:B56"/>
    <mergeCell ref="C56:D56"/>
    <mergeCell ref="E56:F56"/>
    <mergeCell ref="A43:L43"/>
    <mergeCell ref="A45:C45"/>
    <mergeCell ref="D45:L45"/>
    <mergeCell ref="D47:L47"/>
    <mergeCell ref="A49:B49"/>
    <mergeCell ref="C49:E49"/>
    <mergeCell ref="A50:B50"/>
    <mergeCell ref="C50:E52"/>
    <mergeCell ref="A53:B53"/>
    <mergeCell ref="C53:E53"/>
    <mergeCell ref="A55:F55"/>
    <mergeCell ref="C61:D61"/>
    <mergeCell ref="E61:F61"/>
    <mergeCell ref="A64:L64"/>
    <mergeCell ref="B20:F20"/>
    <mergeCell ref="A59:B59"/>
    <mergeCell ref="C59:D59"/>
    <mergeCell ref="E59:F59"/>
    <mergeCell ref="A60:B60"/>
    <mergeCell ref="C60:D60"/>
    <mergeCell ref="E60:F60"/>
    <mergeCell ref="A57:B57"/>
    <mergeCell ref="C57:D57"/>
    <mergeCell ref="E57:F57"/>
    <mergeCell ref="A58:B58"/>
    <mergeCell ref="C58:D58"/>
    <mergeCell ref="E58:F58"/>
  </mergeCells>
  <conditionalFormatting sqref="A56:G63">
    <cfRule type="cellIs" dxfId="15" priority="6" operator="notEqual">
      <formula>""</formula>
    </cfRule>
  </conditionalFormatting>
  <conditionalFormatting sqref="C61:D63 A56:G56">
    <cfRule type="cellIs" dxfId="14" priority="5" operator="notEqual">
      <formula>""</formula>
    </cfRule>
  </conditionalFormatting>
  <conditionalFormatting sqref="C61:D61">
    <cfRule type="cellIs" dxfId="13" priority="2" operator="notEqual">
      <formula>""</formula>
    </cfRule>
  </conditionalFormatting>
  <conditionalFormatting sqref="C61:D61">
    <cfRule type="cellIs" dxfId="12" priority="1" operator="notEqual">
      <formula>""</formula>
    </cfRule>
  </conditionalFormatting>
  <pageMargins left="0.7" right="0.7" top="0.75" bottom="0.75" header="0.3" footer="0.3"/>
  <pageSetup orientation="portrait" r:id="rId1"/>
  <headerFooter>
    <oddHeader>&amp;R&amp;8&amp;K00-006GP1R3 - Sept 1, 2013</oddHeader>
    <oddFooter>&amp;L&amp;8Secrétariat d'adjudication des pensionnats indiens
100-1975 rue Scarth, Régina, SK  S4P 2H1&amp;C&amp;8 1-306-790-4700   
CAO_DC@irsad-sapi.gc.ca&amp;R&amp;8&amp;K00-010
&amp;K000000
Page &amp;P de &amp;N</oddFooter>
  </headerFooter>
  <rowBreaks count="1" manualBreakCount="1">
    <brk id="33" max="16383" man="1"/>
  </rowBreaks>
</worksheet>
</file>

<file path=xl/worksheets/sheet5.xml><?xml version="1.0" encoding="utf-8"?>
<worksheet xmlns="http://schemas.openxmlformats.org/spreadsheetml/2006/main" xmlns:r="http://schemas.openxmlformats.org/officeDocument/2006/relationships">
  <dimension ref="A1:M137"/>
  <sheetViews>
    <sheetView view="pageLayout" zoomScaleNormal="100" workbookViewId="0">
      <selection activeCell="D48" sqref="D48:L48"/>
    </sheetView>
  </sheetViews>
  <sheetFormatPr defaultRowHeight="12.75"/>
  <cols>
    <col min="1" max="1" width="3.28515625" customWidth="1"/>
    <col min="2" max="6" width="9.7109375" customWidth="1"/>
    <col min="7" max="7" width="1.85546875" style="81" customWidth="1"/>
    <col min="8" max="8" width="8.7109375" customWidth="1"/>
    <col min="9" max="9" width="9.7109375" customWidth="1"/>
    <col min="10" max="10" width="1.85546875" style="81" customWidth="1"/>
    <col min="11" max="11" width="8.7109375" customWidth="1"/>
    <col min="12" max="12" width="9.7109375" customWidth="1"/>
  </cols>
  <sheetData>
    <row r="1" spans="1:13" ht="15.75">
      <c r="A1" s="332" t="s">
        <v>130</v>
      </c>
      <c r="B1" s="332"/>
      <c r="C1" s="332"/>
      <c r="D1" s="332"/>
      <c r="E1" s="332"/>
      <c r="F1" s="332"/>
      <c r="G1" s="332"/>
      <c r="H1" s="332"/>
      <c r="I1" s="332"/>
      <c r="J1" s="332"/>
      <c r="K1" s="332"/>
      <c r="L1" s="332"/>
    </row>
    <row r="2" spans="1:13">
      <c r="A2" s="252" t="s">
        <v>129</v>
      </c>
      <c r="B2" s="252"/>
      <c r="C2" s="252"/>
      <c r="D2" s="252"/>
      <c r="E2" s="252"/>
      <c r="F2" s="252"/>
      <c r="G2" s="252"/>
      <c r="H2" s="252"/>
      <c r="I2" s="252"/>
      <c r="J2" s="252"/>
      <c r="K2" s="252"/>
      <c r="L2" s="252"/>
    </row>
    <row r="4" spans="1:13">
      <c r="A4" s="276" t="s">
        <v>125</v>
      </c>
      <c r="B4" s="277"/>
      <c r="C4" s="277"/>
      <c r="D4" s="280" t="str">
        <f>IF('Data entry'!$E$11="","",'Data entry'!$E$11)</f>
        <v/>
      </c>
      <c r="E4" s="280"/>
      <c r="F4" s="280"/>
      <c r="G4" s="287" t="s">
        <v>126</v>
      </c>
      <c r="H4" s="287"/>
      <c r="I4" s="287"/>
      <c r="J4" s="280" t="str">
        <f>CONCATENATE('Data entry'!$E$9,'Data entry'!$G$9)</f>
        <v>E5442-10-</v>
      </c>
      <c r="K4" s="280"/>
      <c r="L4" s="281"/>
    </row>
    <row r="5" spans="1:13">
      <c r="A5" s="278" t="s">
        <v>147</v>
      </c>
      <c r="B5" s="279"/>
      <c r="C5" s="279"/>
      <c r="D5" s="282" t="str">
        <f>IF('Data entry'!$E$12="","",'Data entry'!$E$12)</f>
        <v/>
      </c>
      <c r="E5" s="282"/>
      <c r="F5" s="282"/>
      <c r="G5" s="288" t="s">
        <v>127</v>
      </c>
      <c r="H5" s="288"/>
      <c r="I5" s="288"/>
      <c r="J5" s="282" t="str">
        <f>IF('Data entry'!$E$10="","",'Data entry'!$E$10)</f>
        <v/>
      </c>
      <c r="K5" s="282"/>
      <c r="L5" s="283"/>
    </row>
    <row r="6" spans="1:13">
      <c r="A6" s="44"/>
      <c r="B6" s="44"/>
      <c r="C6" s="44"/>
      <c r="D6" s="29"/>
      <c r="E6" s="29"/>
      <c r="F6" s="29"/>
      <c r="G6" s="29"/>
      <c r="H6" s="29"/>
      <c r="I6" s="29"/>
      <c r="J6" s="29"/>
      <c r="K6" s="29"/>
      <c r="L6" s="29"/>
    </row>
    <row r="7" spans="1:13" ht="15.75">
      <c r="A7" s="231" t="s">
        <v>163</v>
      </c>
      <c r="B7" s="232"/>
      <c r="C7" s="232"/>
      <c r="D7" s="232"/>
      <c r="E7" s="232"/>
      <c r="F7" s="232"/>
      <c r="G7" s="232"/>
      <c r="H7" s="233"/>
      <c r="I7" s="233"/>
      <c r="J7" s="233"/>
      <c r="K7" s="233"/>
      <c r="L7" s="234"/>
    </row>
    <row r="8" spans="1:13">
      <c r="A8" s="383" t="s">
        <v>149</v>
      </c>
      <c r="B8" s="289"/>
      <c r="C8" s="289"/>
      <c r="D8" s="289"/>
      <c r="E8" s="289"/>
      <c r="F8" s="342" t="e">
        <f>'Data entry'!$E$62</f>
        <v>#DIV/0!</v>
      </c>
      <c r="G8" s="343"/>
      <c r="H8" s="353">
        <f>'Data entry'!E60</f>
        <v>0</v>
      </c>
      <c r="I8" s="354"/>
      <c r="J8" s="65"/>
      <c r="K8" s="335"/>
      <c r="L8" s="242"/>
    </row>
    <row r="9" spans="1:13">
      <c r="A9" s="383" t="s">
        <v>150</v>
      </c>
      <c r="B9" s="289"/>
      <c r="C9" s="289"/>
      <c r="D9" s="289"/>
      <c r="E9" s="289"/>
      <c r="F9" s="344" t="e">
        <f>'Data entry'!$A$69</f>
        <v>#DIV/0!</v>
      </c>
      <c r="G9" s="345"/>
      <c r="H9" s="353">
        <f>'Data entry'!A67</f>
        <v>0</v>
      </c>
      <c r="I9" s="354"/>
      <c r="J9" s="65"/>
      <c r="K9" s="336"/>
      <c r="L9" s="337"/>
    </row>
    <row r="10" spans="1:13">
      <c r="A10" s="382" t="s">
        <v>151</v>
      </c>
      <c r="B10" s="306"/>
      <c r="C10" s="306"/>
      <c r="D10" s="306"/>
      <c r="E10" s="306"/>
      <c r="F10" s="306"/>
      <c r="G10" s="307"/>
      <c r="H10" s="353">
        <f>'Data entry'!C67</f>
        <v>0</v>
      </c>
      <c r="I10" s="354"/>
      <c r="J10" s="65"/>
      <c r="K10" s="338"/>
      <c r="L10" s="339"/>
      <c r="M10" s="90"/>
    </row>
    <row r="11" spans="1:13" ht="27" customHeight="1">
      <c r="A11" s="369" t="s">
        <v>152</v>
      </c>
      <c r="B11" s="370"/>
      <c r="C11" s="370"/>
      <c r="D11" s="370"/>
      <c r="E11" s="370"/>
      <c r="F11" s="370"/>
      <c r="G11" s="371"/>
      <c r="H11" s="355">
        <f>'Data entry'!E69</f>
        <v>0</v>
      </c>
      <c r="I11" s="356"/>
      <c r="J11" s="66"/>
      <c r="K11" s="340"/>
      <c r="L11" s="341"/>
      <c r="M11" s="30"/>
    </row>
    <row r="12" spans="1:13" ht="13.5" thickBot="1"/>
    <row r="13" spans="1:13" ht="71.25" customHeight="1" thickBot="1">
      <c r="A13" s="284" t="s">
        <v>168</v>
      </c>
      <c r="B13" s="285"/>
      <c r="C13" s="285"/>
      <c r="D13" s="285"/>
      <c r="E13" s="285"/>
      <c r="F13" s="285"/>
      <c r="G13" s="285"/>
      <c r="H13" s="285"/>
      <c r="I13" s="285"/>
      <c r="J13" s="285"/>
      <c r="K13" s="285"/>
      <c r="L13" s="286"/>
    </row>
    <row r="14" spans="1:13">
      <c r="A14" s="1"/>
      <c r="B14" s="1"/>
      <c r="C14" s="1"/>
      <c r="D14" s="1"/>
      <c r="E14" s="1"/>
      <c r="F14" s="1"/>
      <c r="G14" s="27"/>
      <c r="H14" s="1"/>
      <c r="I14" s="1"/>
      <c r="J14" s="27"/>
      <c r="K14" s="1"/>
      <c r="L14" s="1"/>
    </row>
    <row r="15" spans="1:13" ht="15.75">
      <c r="A15" s="240" t="s">
        <v>83</v>
      </c>
      <c r="B15" s="233"/>
      <c r="C15" s="233"/>
      <c r="D15" s="233"/>
      <c r="E15" s="233"/>
      <c r="F15" s="233"/>
      <c r="G15" s="233"/>
      <c r="H15" s="233"/>
      <c r="I15" s="233"/>
      <c r="J15" s="233"/>
      <c r="K15" s="233"/>
      <c r="L15" s="234"/>
    </row>
    <row r="16" spans="1:13">
      <c r="A16" s="39">
        <v>1</v>
      </c>
      <c r="B16" s="372" t="s">
        <v>146</v>
      </c>
      <c r="C16" s="235"/>
      <c r="D16" s="235"/>
      <c r="E16" s="235"/>
      <c r="F16" s="226"/>
      <c r="G16" s="40"/>
      <c r="H16" s="212">
        <f>'Data entry'!$A$60</f>
        <v>0</v>
      </c>
      <c r="I16" s="213"/>
      <c r="J16" s="31"/>
      <c r="K16" s="236"/>
      <c r="L16" s="237"/>
    </row>
    <row r="17" spans="1:12">
      <c r="A17" s="32">
        <v>2</v>
      </c>
      <c r="B17" s="228" t="s">
        <v>131</v>
      </c>
      <c r="C17" s="229"/>
      <c r="D17" s="229"/>
      <c r="E17" s="229"/>
      <c r="F17" s="230"/>
      <c r="G17" s="41" t="s">
        <v>87</v>
      </c>
      <c r="H17" s="224">
        <f>'Data entry'!$C$60</f>
        <v>0</v>
      </c>
      <c r="I17" s="225"/>
      <c r="J17" s="31"/>
      <c r="K17" s="238"/>
      <c r="L17" s="239"/>
    </row>
    <row r="18" spans="1:12">
      <c r="A18" s="32">
        <v>3</v>
      </c>
      <c r="B18" s="359" t="s">
        <v>132</v>
      </c>
      <c r="C18" s="289"/>
      <c r="D18" s="289"/>
      <c r="E18" s="289"/>
      <c r="F18" s="289"/>
      <c r="G18" s="42" t="s">
        <v>88</v>
      </c>
      <c r="H18" s="301"/>
      <c r="I18" s="302"/>
      <c r="J18" s="57"/>
      <c r="K18" s="350">
        <f>SUM(H16:I17)</f>
        <v>0</v>
      </c>
      <c r="L18" s="351"/>
    </row>
    <row r="19" spans="1:12">
      <c r="A19" s="32">
        <v>4</v>
      </c>
      <c r="B19" s="228" t="s">
        <v>185</v>
      </c>
      <c r="C19" s="229"/>
      <c r="D19" s="229"/>
      <c r="E19" s="229"/>
      <c r="F19" s="230"/>
      <c r="G19" s="37"/>
      <c r="H19" s="212">
        <f>'Data entry'!$A$67</f>
        <v>0</v>
      </c>
      <c r="I19" s="213"/>
      <c r="J19" s="31"/>
      <c r="K19" s="214"/>
      <c r="L19" s="215"/>
    </row>
    <row r="20" spans="1:12">
      <c r="A20" s="32">
        <v>5</v>
      </c>
      <c r="B20" s="220" t="str">
        <f>CONCATENATE("TVP (le cas échéant) ",'Data entry'!I33,"% sont taxables a ",'Data entry'!I34,"% *")</f>
        <v>TVP (le cas échéant) % sont taxables a % *</v>
      </c>
      <c r="C20" s="220"/>
      <c r="D20" s="220"/>
      <c r="E20" s="220"/>
      <c r="F20" s="221"/>
      <c r="G20" s="41" t="s">
        <v>87</v>
      </c>
      <c r="H20" s="222">
        <f>'Data entry'!$I$67</f>
        <v>0</v>
      </c>
      <c r="I20" s="223"/>
      <c r="J20" s="43"/>
      <c r="K20" s="216"/>
      <c r="L20" s="217"/>
    </row>
    <row r="21" spans="1:12">
      <c r="A21" s="32">
        <v>6</v>
      </c>
      <c r="B21" s="220" t="str">
        <f>CONCATENATE("TPS (ou TVH) ", 'Data entry'!I31, "% sont taxables a ", 'Data entry'!I32,"% *")</f>
        <v>TPS (ou TVH) % sont taxables a % *</v>
      </c>
      <c r="C21" s="220"/>
      <c r="D21" s="220"/>
      <c r="E21" s="220"/>
      <c r="F21" s="221"/>
      <c r="G21" s="41" t="s">
        <v>87</v>
      </c>
      <c r="H21" s="224">
        <f>'Data entry'!$G$67</f>
        <v>0</v>
      </c>
      <c r="I21" s="225"/>
      <c r="J21" s="31"/>
      <c r="K21" s="218"/>
      <c r="L21" s="219"/>
    </row>
    <row r="22" spans="1:12" ht="13.5" thickBot="1">
      <c r="A22" s="32">
        <v>7</v>
      </c>
      <c r="B22" s="88" t="s">
        <v>148</v>
      </c>
      <c r="C22" s="72"/>
      <c r="D22" s="72"/>
      <c r="E22" s="72"/>
      <c r="F22" s="73"/>
      <c r="G22" s="42" t="s">
        <v>88</v>
      </c>
      <c r="H22" s="301"/>
      <c r="I22" s="302"/>
      <c r="J22" s="57" t="s">
        <v>90</v>
      </c>
      <c r="K22" s="348">
        <f>'Data entry'!$C$67</f>
        <v>0</v>
      </c>
      <c r="L22" s="349"/>
    </row>
    <row r="23" spans="1:12" ht="26.25" customHeight="1" thickTop="1">
      <c r="A23" s="33">
        <v>8</v>
      </c>
      <c r="B23" s="294" t="s">
        <v>133</v>
      </c>
      <c r="C23" s="295"/>
      <c r="D23" s="295"/>
      <c r="E23" s="295"/>
      <c r="F23" s="295"/>
      <c r="G23" s="295"/>
      <c r="H23" s="296"/>
      <c r="I23" s="297"/>
      <c r="J23" s="56" t="s">
        <v>88</v>
      </c>
      <c r="K23" s="298">
        <f>'Data entry'!$E$69</f>
        <v>0</v>
      </c>
      <c r="L23" s="299"/>
    </row>
    <row r="24" spans="1:12" ht="33.75" customHeight="1">
      <c r="A24" s="300" t="s">
        <v>153</v>
      </c>
      <c r="B24" s="300"/>
      <c r="C24" s="300"/>
      <c r="D24" s="300"/>
      <c r="E24" s="300"/>
      <c r="F24" s="300"/>
      <c r="G24" s="300"/>
      <c r="H24" s="300"/>
      <c r="I24" s="300"/>
      <c r="J24" s="300"/>
      <c r="K24" s="300"/>
      <c r="L24" s="300"/>
    </row>
    <row r="25" spans="1:12" ht="4.5" customHeight="1">
      <c r="A25" s="309"/>
      <c r="B25" s="309"/>
      <c r="C25" s="309"/>
      <c r="D25" s="309"/>
      <c r="E25" s="309"/>
      <c r="F25" s="309"/>
      <c r="G25" s="309"/>
      <c r="H25" s="309"/>
      <c r="I25" s="309"/>
      <c r="J25" s="309"/>
      <c r="K25" s="309"/>
      <c r="L25" s="309"/>
    </row>
    <row r="26" spans="1:12">
      <c r="A26" s="310" t="s">
        <v>191</v>
      </c>
      <c r="B26" s="310"/>
      <c r="C26" s="310"/>
      <c r="D26" s="310"/>
      <c r="E26" s="310"/>
      <c r="F26" s="310"/>
      <c r="G26" s="310"/>
      <c r="H26" s="310"/>
      <c r="I26" s="310"/>
      <c r="J26" s="310"/>
      <c r="K26" s="310"/>
      <c r="L26" s="310"/>
    </row>
    <row r="27" spans="1:12" s="58" customFormat="1" ht="11.25">
      <c r="A27" s="261" t="s">
        <v>157</v>
      </c>
      <c r="B27" s="261"/>
      <c r="C27" s="261"/>
      <c r="D27" s="261"/>
      <c r="E27" s="261"/>
      <c r="F27" s="261"/>
      <c r="G27" s="261"/>
      <c r="H27" s="261"/>
      <c r="I27" s="261"/>
      <c r="J27" s="261"/>
      <c r="K27" s="261"/>
      <c r="L27" s="261"/>
    </row>
    <row r="28" spans="1:12" ht="56.25" customHeight="1">
      <c r="A28" s="291" t="str">
        <f>'Data entry'!K81</f>
        <v>La somme totale que le demandeur recevra de l'avocat s'élève à $000.00 (le montant payable au demandeur, indiqué ci-dessus). Aucune somme ne peut être retenue de ce montant pour quelque motif que ce soit, y compris pour les cessions à des tiers, les  avances de fonds, les directives de paiement, etc.  Toute cession du produit d'une entente de règlement dans le cadre du PEI est illégale et viole tant les ordonnances des tribunaux que la Loi sur l'administration des finances publiques. De plus, un avocat ne peut déduire du montant à verser au demandeur aucuns débours ni aucune dépense associée à la gestion du dossier ou à toute autre chose.</v>
      </c>
      <c r="B28" s="291"/>
      <c r="C28" s="291"/>
      <c r="D28" s="291"/>
      <c r="E28" s="291"/>
      <c r="F28" s="291"/>
      <c r="G28" s="291"/>
      <c r="H28" s="291"/>
      <c r="I28" s="291"/>
      <c r="J28" s="291"/>
      <c r="K28" s="291"/>
      <c r="L28" s="291"/>
    </row>
    <row r="29" spans="1:12" ht="4.5" customHeight="1">
      <c r="A29" s="309"/>
      <c r="B29" s="309"/>
      <c r="C29" s="309"/>
      <c r="D29" s="309"/>
      <c r="E29" s="309"/>
      <c r="F29" s="309"/>
      <c r="G29" s="309"/>
      <c r="H29" s="309"/>
      <c r="I29" s="309"/>
      <c r="J29" s="309"/>
      <c r="K29" s="309"/>
      <c r="L29" s="309"/>
    </row>
    <row r="30" spans="1:12">
      <c r="A30" s="261" t="s">
        <v>159</v>
      </c>
      <c r="B30" s="261"/>
      <c r="C30" s="261"/>
      <c r="D30" s="261"/>
      <c r="E30" s="261"/>
      <c r="F30" s="261"/>
      <c r="G30" s="261"/>
      <c r="H30" s="261"/>
      <c r="I30" s="261"/>
      <c r="J30" s="261"/>
      <c r="K30" s="261"/>
      <c r="L30" s="261"/>
    </row>
    <row r="31" spans="1:12" ht="44.25" customHeight="1">
      <c r="A31" s="291" t="s">
        <v>158</v>
      </c>
      <c r="B31" s="291"/>
      <c r="C31" s="291"/>
      <c r="D31" s="291"/>
      <c r="E31" s="291"/>
      <c r="F31" s="291"/>
      <c r="G31" s="291"/>
      <c r="H31" s="291"/>
      <c r="I31" s="291"/>
      <c r="J31" s="291"/>
      <c r="K31" s="291"/>
      <c r="L31" s="291"/>
    </row>
    <row r="32" spans="1:12" ht="4.5" customHeight="1">
      <c r="A32" s="303"/>
      <c r="B32" s="303"/>
      <c r="C32" s="303"/>
      <c r="D32" s="303"/>
      <c r="E32" s="303"/>
      <c r="F32" s="303"/>
      <c r="G32" s="303"/>
      <c r="H32" s="303"/>
      <c r="I32" s="303"/>
      <c r="J32" s="303"/>
      <c r="K32" s="303"/>
      <c r="L32" s="303"/>
    </row>
    <row r="33" spans="1:12">
      <c r="A33" s="261" t="str">
        <f>IF('Data entry'!$A$44:$B$44="X","","Si un autre avocat a représenté le demandeur par le passé:")</f>
        <v>Si un autre avocat a représenté le demandeur par le passé:</v>
      </c>
      <c r="B33" s="261"/>
      <c r="C33" s="261"/>
      <c r="D33" s="261"/>
      <c r="E33" s="261"/>
      <c r="F33" s="261"/>
      <c r="G33" s="261"/>
      <c r="H33" s="261"/>
      <c r="I33" s="261"/>
      <c r="J33" s="261"/>
      <c r="K33" s="261"/>
      <c r="L33" s="261"/>
    </row>
    <row r="34" spans="1:12" ht="113.25" customHeight="1">
      <c r="A34" s="257" t="str">
        <f>'Data entry'!$F$47</f>
        <v>ERROR - CHOISIR UNE OPTION DANS LA SECTION RELATIVE À LES AVOCATS ANTÉCEDANTS, CI-DESSUS</v>
      </c>
      <c r="B34" s="257"/>
      <c r="C34" s="257"/>
      <c r="D34" s="257"/>
      <c r="E34" s="257"/>
      <c r="F34" s="257"/>
      <c r="G34" s="257"/>
      <c r="H34" s="257"/>
      <c r="I34" s="257"/>
      <c r="J34" s="257"/>
      <c r="K34" s="257"/>
      <c r="L34" s="257"/>
    </row>
    <row r="35" spans="1:12" ht="4.5" customHeight="1">
      <c r="A35" s="304"/>
      <c r="B35" s="304"/>
      <c r="C35" s="304"/>
      <c r="D35" s="304"/>
      <c r="E35" s="304"/>
      <c r="F35" s="304"/>
      <c r="G35" s="304"/>
      <c r="H35" s="304"/>
      <c r="I35" s="304"/>
      <c r="J35" s="304"/>
      <c r="K35" s="304"/>
      <c r="L35" s="304"/>
    </row>
    <row r="36" spans="1:12" ht="15.75">
      <c r="A36" s="332" t="s">
        <v>130</v>
      </c>
      <c r="B36" s="332"/>
      <c r="C36" s="332"/>
      <c r="D36" s="332"/>
      <c r="E36" s="332"/>
      <c r="F36" s="332"/>
      <c r="G36" s="332"/>
      <c r="H36" s="332"/>
      <c r="I36" s="332"/>
      <c r="J36" s="332"/>
      <c r="K36" s="332"/>
      <c r="L36" s="332"/>
    </row>
    <row r="37" spans="1:12">
      <c r="A37" s="252" t="s">
        <v>129</v>
      </c>
      <c r="B37" s="252"/>
      <c r="C37" s="252"/>
      <c r="D37" s="252"/>
      <c r="E37" s="252"/>
      <c r="F37" s="252"/>
      <c r="G37" s="252"/>
      <c r="H37" s="252"/>
      <c r="I37" s="252"/>
      <c r="J37" s="252"/>
      <c r="K37" s="252"/>
      <c r="L37" s="252"/>
    </row>
    <row r="38" spans="1:12">
      <c r="A38" s="256"/>
      <c r="B38" s="256"/>
      <c r="C38" s="256"/>
      <c r="D38" s="256"/>
      <c r="E38" s="256"/>
      <c r="F38" s="256"/>
      <c r="G38" s="78"/>
      <c r="H38" s="86"/>
      <c r="I38" s="86"/>
      <c r="J38" s="89"/>
      <c r="K38" s="86"/>
      <c r="L38" s="86"/>
    </row>
    <row r="39" spans="1:12">
      <c r="A39" s="333" t="s">
        <v>134</v>
      </c>
      <c r="B39" s="333"/>
      <c r="C39" s="334" t="str">
        <f>CONCATENATE('Data entry'!$E$9,'Data entry'!$G$9)</f>
        <v>E5442-10-</v>
      </c>
      <c r="D39" s="334"/>
      <c r="E39" s="334"/>
      <c r="F39" s="334"/>
      <c r="G39" s="89"/>
      <c r="H39" s="86"/>
      <c r="I39" s="86"/>
      <c r="J39" s="89"/>
      <c r="K39" s="86"/>
      <c r="L39" s="86"/>
    </row>
    <row r="40" spans="1:12">
      <c r="A40" s="86"/>
      <c r="B40" s="86"/>
      <c r="C40" s="86"/>
      <c r="D40" s="86"/>
      <c r="E40" s="86"/>
      <c r="F40" s="86"/>
      <c r="G40" s="89"/>
      <c r="H40" s="86"/>
      <c r="I40" s="86"/>
      <c r="J40" s="89"/>
      <c r="K40" s="86"/>
      <c r="L40" s="86"/>
    </row>
    <row r="42" spans="1:12">
      <c r="A42" s="86"/>
      <c r="B42" s="86"/>
      <c r="C42" s="86"/>
      <c r="D42" s="86"/>
      <c r="E42" s="86"/>
      <c r="F42" s="86"/>
      <c r="G42" s="89"/>
      <c r="H42" s="86"/>
      <c r="I42" s="86"/>
      <c r="J42" s="89"/>
      <c r="K42" s="86"/>
      <c r="L42" s="86"/>
    </row>
    <row r="43" spans="1:12">
      <c r="A43" s="98" t="s">
        <v>192</v>
      </c>
      <c r="B43" s="97"/>
      <c r="C43" s="86"/>
      <c r="D43" s="86"/>
      <c r="E43" s="86"/>
      <c r="F43" s="86"/>
      <c r="G43" s="89"/>
      <c r="H43" s="86"/>
      <c r="I43" s="86"/>
      <c r="J43" s="89"/>
      <c r="K43" s="86"/>
      <c r="L43" s="86"/>
    </row>
    <row r="44" spans="1:12">
      <c r="A44" s="87"/>
      <c r="B44" s="86"/>
      <c r="C44" s="86"/>
      <c r="D44" s="86"/>
      <c r="E44" s="86"/>
      <c r="F44" s="86"/>
      <c r="G44" s="89"/>
      <c r="H44" s="86"/>
      <c r="I44" s="86"/>
      <c r="J44" s="89"/>
      <c r="K44" s="86"/>
      <c r="L44" s="86"/>
    </row>
    <row r="45" spans="1:12">
      <c r="A45" s="87"/>
      <c r="B45" s="86"/>
      <c r="C45" s="86"/>
      <c r="D45" s="86"/>
      <c r="E45" s="86"/>
      <c r="F45" s="86"/>
      <c r="G45" s="89"/>
      <c r="H45" s="86"/>
      <c r="I45" s="86"/>
      <c r="J45" s="89"/>
      <c r="K45" s="86"/>
      <c r="L45" s="86"/>
    </row>
    <row r="46" spans="1:12">
      <c r="A46" s="270" t="str">
        <f>CONCATENATE("Signé à ",'Data entry'!$E$15,". le ",DAY('Data entry'!$E$16)," ",LOOKUP(MONTH('Data entry'!$E$16),'Data entry'!$M$8:$M$19,'Data entry'!$N$8:$N$19)," ",(YEAR('Data entry'!E16)))</f>
        <v>Signé à . le 0 janvier 1900</v>
      </c>
      <c r="B46" s="270"/>
      <c r="C46" s="270"/>
      <c r="D46" s="270"/>
      <c r="E46" s="270"/>
      <c r="F46" s="270"/>
      <c r="G46" s="270"/>
      <c r="H46" s="270"/>
      <c r="I46" s="270"/>
      <c r="J46" s="270"/>
      <c r="K46" s="270"/>
      <c r="L46" s="270"/>
    </row>
    <row r="47" spans="1:12">
      <c r="A47" s="45"/>
      <c r="B47" s="45"/>
      <c r="C47" s="45"/>
      <c r="D47" s="48"/>
      <c r="E47" s="48"/>
      <c r="F47" s="48"/>
      <c r="G47" s="48"/>
      <c r="H47" s="48"/>
      <c r="I47" s="48"/>
      <c r="J47" s="48"/>
      <c r="K47" s="48"/>
      <c r="L47" s="48"/>
    </row>
    <row r="48" spans="1:12" ht="52.5" customHeight="1">
      <c r="A48" s="362" t="s">
        <v>63</v>
      </c>
      <c r="B48" s="362"/>
      <c r="C48" s="362"/>
      <c r="D48" s="272"/>
      <c r="E48" s="272"/>
      <c r="F48" s="272"/>
      <c r="G48" s="272"/>
      <c r="H48" s="272"/>
      <c r="I48" s="272"/>
      <c r="J48" s="272"/>
      <c r="K48" s="272"/>
      <c r="L48" s="273"/>
    </row>
    <row r="50" spans="1:12">
      <c r="A50" s="85"/>
      <c r="B50" s="85"/>
      <c r="C50" s="85"/>
      <c r="D50" s="363" t="str">
        <f>CONCATENATE('Data entry'!E10,", Adjudicateur")</f>
        <v>, Adjudicateur</v>
      </c>
      <c r="E50" s="363"/>
      <c r="F50" s="363"/>
      <c r="G50" s="363"/>
      <c r="H50" s="363"/>
      <c r="I50" s="363"/>
      <c r="J50" s="363"/>
      <c r="K50" s="363"/>
      <c r="L50" s="363"/>
    </row>
    <row r="51" spans="1:12">
      <c r="A51" s="85"/>
      <c r="B51" s="85"/>
      <c r="C51" s="85"/>
      <c r="D51" s="85"/>
      <c r="E51" s="85"/>
      <c r="F51" s="85"/>
      <c r="G51" s="85"/>
      <c r="H51" s="85"/>
      <c r="I51" s="85"/>
      <c r="J51" s="85"/>
      <c r="K51" s="85"/>
      <c r="L51" s="85"/>
    </row>
    <row r="52" spans="1:12">
      <c r="A52" s="85"/>
      <c r="B52" s="85"/>
      <c r="C52" s="85"/>
      <c r="D52" s="85"/>
      <c r="E52" s="85"/>
      <c r="F52" s="85"/>
      <c r="G52" s="85"/>
      <c r="H52" s="85"/>
      <c r="I52" s="85"/>
      <c r="J52" s="85"/>
      <c r="K52" s="85"/>
      <c r="L52" s="85"/>
    </row>
    <row r="53" spans="1:12">
      <c r="A53" s="364" t="s">
        <v>144</v>
      </c>
      <c r="B53" s="364"/>
      <c r="C53" s="258">
        <f>'Data entry'!$E$11</f>
        <v>0</v>
      </c>
      <c r="D53" s="258"/>
      <c r="E53" s="258"/>
      <c r="F53" s="94" t="s">
        <v>125</v>
      </c>
      <c r="G53" s="94"/>
      <c r="H53" s="85"/>
      <c r="I53" s="85"/>
      <c r="J53" s="85"/>
      <c r="K53" s="85"/>
      <c r="L53" s="85"/>
    </row>
    <row r="54" spans="1:12" ht="12.75" customHeight="1">
      <c r="A54" s="365" t="s">
        <v>145</v>
      </c>
      <c r="B54" s="365"/>
      <c r="C54" s="255">
        <f>'Data entry'!$E$14</f>
        <v>0</v>
      </c>
      <c r="D54" s="255"/>
      <c r="E54" s="255"/>
      <c r="F54" s="76"/>
      <c r="G54" s="85"/>
      <c r="H54" s="76"/>
      <c r="I54" s="76"/>
      <c r="J54" s="76"/>
      <c r="K54" s="76"/>
      <c r="L54" s="76"/>
    </row>
    <row r="55" spans="1:12">
      <c r="A55" s="76"/>
      <c r="B55" s="76"/>
      <c r="C55" s="255"/>
      <c r="D55" s="255"/>
      <c r="E55" s="255"/>
      <c r="F55" s="76"/>
      <c r="G55" s="85"/>
      <c r="H55" s="76"/>
      <c r="I55" s="76"/>
      <c r="J55" s="76"/>
      <c r="K55" s="76"/>
      <c r="L55" s="76"/>
    </row>
    <row r="56" spans="1:12">
      <c r="A56" s="76"/>
      <c r="B56" s="69"/>
      <c r="C56" s="255"/>
      <c r="D56" s="255"/>
      <c r="E56" s="255"/>
      <c r="F56" s="76"/>
      <c r="G56" s="85"/>
      <c r="H56" s="76"/>
      <c r="I56" s="76"/>
      <c r="J56" s="76"/>
      <c r="K56" s="76"/>
      <c r="L56" s="76"/>
    </row>
    <row r="57" spans="1:12" ht="12.75" customHeight="1">
      <c r="A57" s="365" t="s">
        <v>144</v>
      </c>
      <c r="B57" s="366"/>
      <c r="C57" s="255">
        <f>'Data entry'!$E$12</f>
        <v>0</v>
      </c>
      <c r="D57" s="255"/>
      <c r="E57" s="255"/>
      <c r="F57" s="93" t="s">
        <v>147</v>
      </c>
      <c r="G57" s="93"/>
      <c r="H57" s="76"/>
      <c r="I57" s="76"/>
      <c r="J57" s="76"/>
      <c r="K57" s="76"/>
      <c r="L57" s="76"/>
    </row>
    <row r="58" spans="1:12">
      <c r="A58" s="75"/>
      <c r="B58" s="76"/>
      <c r="C58" s="77"/>
      <c r="D58" s="77"/>
      <c r="E58" s="77"/>
      <c r="F58" s="75"/>
      <c r="G58" s="76"/>
      <c r="H58" s="76"/>
      <c r="I58" s="76"/>
      <c r="J58" s="76"/>
      <c r="K58" s="76"/>
      <c r="L58" s="76"/>
    </row>
    <row r="59" spans="1:12">
      <c r="A59" s="85"/>
      <c r="B59" s="85"/>
      <c r="C59" s="85"/>
      <c r="D59" s="85"/>
      <c r="E59" s="85"/>
      <c r="F59" s="85"/>
      <c r="G59" s="8"/>
      <c r="H59" s="85"/>
      <c r="I59" s="85"/>
      <c r="J59" s="8"/>
      <c r="K59" s="85"/>
      <c r="L59" s="85"/>
    </row>
    <row r="60" spans="1:12">
      <c r="A60" s="256" t="str">
        <f>IF('Data entry'!$G$28='Data entry'!$G$24,"Tableau du calcul des lignes sur directrices honoraires","")</f>
        <v>Tableau du calcul des lignes sur directrices honoraires</v>
      </c>
      <c r="B60" s="256"/>
      <c r="C60" s="256"/>
      <c r="D60" s="256"/>
      <c r="E60" s="256"/>
      <c r="F60" s="256"/>
      <c r="G60" s="74"/>
    </row>
    <row r="61" spans="1:12" ht="25.5" customHeight="1">
      <c r="A61" s="361" t="str">
        <f>IF('Data entry'!$G$28='Data entry'!$G$24,"Partie de la indemnité","")</f>
        <v>Partie de la indemnité</v>
      </c>
      <c r="B61" s="361"/>
      <c r="C61" s="263" t="str">
        <f>IF('Data entry'!$G$28='Data entry'!$G$24,"% aux honoraires","")</f>
        <v>% aux honoraires</v>
      </c>
      <c r="D61" s="263"/>
      <c r="E61" s="263" t="str">
        <f>IF('Data entry'!$G$28='Data entry'!$G$24,"Honoraires","")</f>
        <v>Honoraires</v>
      </c>
      <c r="F61" s="263"/>
      <c r="G61" s="80"/>
    </row>
    <row r="62" spans="1:12">
      <c r="A62" s="266">
        <f>IF('Data entry'!$G$28='Data entry'!$G$24,'Data entry'!$G$20,"")</f>
        <v>0</v>
      </c>
      <c r="B62" s="266"/>
      <c r="C62" s="262">
        <f>IF('Data entry'!$G$28='Data entry'!$G$24,'Data entry'!$D$20,"")</f>
        <v>25</v>
      </c>
      <c r="D62" s="262"/>
      <c r="E62" s="266">
        <f>IF('Data entry'!$G$28='Data entry'!$G$24,'Data entry'!$I$20,"")</f>
        <v>0</v>
      </c>
      <c r="F62" s="266"/>
      <c r="G62" s="82"/>
    </row>
    <row r="63" spans="1:12">
      <c r="A63" s="266">
        <f>IF('Data entry'!$G$28='Data entry'!$G$24,'Data entry'!$G$21,"")</f>
        <v>0</v>
      </c>
      <c r="B63" s="266"/>
      <c r="C63" s="262">
        <f>IF('Data entry'!$G$28='Data entry'!$G$24,'Data entry'!$D$21,"")</f>
        <v>20</v>
      </c>
      <c r="D63" s="262"/>
      <c r="E63" s="266">
        <f>IF('Data entry'!$G$28='Data entry'!$G$24,'Data entry'!$I$21,"")</f>
        <v>0</v>
      </c>
      <c r="F63" s="266"/>
      <c r="G63" s="82"/>
    </row>
    <row r="64" spans="1:12">
      <c r="A64" s="266">
        <f>IF('Data entry'!$G$28='Data entry'!$G$24,'Data entry'!$G$22,"")</f>
        <v>0</v>
      </c>
      <c r="B64" s="266"/>
      <c r="C64" s="262">
        <f>IF('Data entry'!$G$28='Data entry'!$G$24,'Data entry'!$D$22,"")</f>
        <v>17.5</v>
      </c>
      <c r="D64" s="262"/>
      <c r="E64" s="266">
        <f>IF('Data entry'!$G$28='Data entry'!$G$24,'Data entry'!$I$22,"")</f>
        <v>0</v>
      </c>
      <c r="F64" s="266"/>
      <c r="G64" s="82"/>
    </row>
    <row r="65" spans="1:10">
      <c r="A65" s="266">
        <f>IF('Data entry'!$G$28='Data entry'!$G$24,'Data entry'!$G$23,"")</f>
        <v>0</v>
      </c>
      <c r="B65" s="266"/>
      <c r="C65" s="262">
        <f>IF('Data entry'!$G$28='Data entry'!$G$24,'Data entry'!$D$23,"")</f>
        <v>15</v>
      </c>
      <c r="D65" s="262"/>
      <c r="E65" s="266">
        <f>IF('Data entry'!$G$28='Data entry'!$G$24,'Data entry'!$I$23,"")</f>
        <v>0</v>
      </c>
      <c r="F65" s="266"/>
      <c r="G65" s="82"/>
    </row>
    <row r="66" spans="1:10">
      <c r="A66" s="95"/>
      <c r="B66" s="95"/>
      <c r="C66" s="262" t="str">
        <f>IF('Data entry'!$G$28='Data entry'!$G$24,"Honoraires total","")</f>
        <v>Honoraires total</v>
      </c>
      <c r="D66" s="262"/>
      <c r="E66" s="266">
        <f>IF('Data entry'!$G$28='Data entry'!$G$24,SUM(E57:F60),"")</f>
        <v>0</v>
      </c>
      <c r="F66" s="266"/>
      <c r="G66" s="82"/>
    </row>
    <row r="67" spans="1:10">
      <c r="A67" s="8"/>
      <c r="B67" s="8"/>
      <c r="C67" s="8"/>
      <c r="D67" s="8"/>
      <c r="E67" s="8"/>
      <c r="F67" s="8"/>
      <c r="G67" s="8"/>
    </row>
    <row r="68" spans="1:10">
      <c r="A68" s="8"/>
      <c r="B68" s="8"/>
      <c r="C68" s="8"/>
      <c r="D68" s="8"/>
      <c r="E68" s="8"/>
      <c r="F68" s="8"/>
      <c r="G68" s="8"/>
    </row>
    <row r="69" spans="1:10">
      <c r="A69" s="8"/>
      <c r="B69" s="8"/>
      <c r="C69" s="8"/>
      <c r="D69" s="8"/>
      <c r="E69" s="8"/>
      <c r="F69" s="8"/>
      <c r="G69" s="8"/>
    </row>
    <row r="70" spans="1:10">
      <c r="A70" s="8"/>
      <c r="B70" s="8"/>
      <c r="C70" s="8"/>
      <c r="D70" s="8"/>
      <c r="E70" s="8"/>
      <c r="F70" s="8"/>
      <c r="G70" s="8"/>
    </row>
    <row r="71" spans="1:10">
      <c r="A71" s="8"/>
      <c r="B71" s="8"/>
      <c r="C71" s="8"/>
      <c r="D71" s="8"/>
      <c r="E71" s="8"/>
      <c r="F71" s="8"/>
      <c r="G71" s="8"/>
    </row>
    <row r="72" spans="1:10">
      <c r="A72" s="8"/>
      <c r="B72" s="8"/>
      <c r="C72" s="8"/>
      <c r="D72" s="8"/>
      <c r="E72" s="8"/>
      <c r="F72" s="8"/>
      <c r="G72" s="8"/>
    </row>
    <row r="73" spans="1:10">
      <c r="G73"/>
      <c r="J73"/>
    </row>
    <row r="74" spans="1:10">
      <c r="A74" s="8"/>
      <c r="B74" s="8"/>
      <c r="C74" s="8"/>
      <c r="D74" s="8"/>
      <c r="E74" s="8"/>
      <c r="F74" s="8"/>
      <c r="G74" s="8"/>
    </row>
    <row r="75" spans="1:10">
      <c r="A75" s="8"/>
      <c r="B75" s="8"/>
      <c r="C75" s="8"/>
      <c r="D75" s="8"/>
      <c r="E75" s="8"/>
      <c r="F75" s="8"/>
      <c r="G75" s="8"/>
    </row>
    <row r="76" spans="1:10">
      <c r="A76" s="8"/>
      <c r="B76" s="8"/>
      <c r="C76" s="8"/>
      <c r="D76" s="8"/>
      <c r="E76" s="8"/>
      <c r="F76" s="8"/>
      <c r="G76" s="8"/>
    </row>
    <row r="77" spans="1:10">
      <c r="A77" s="8"/>
      <c r="B77" s="8"/>
      <c r="C77" s="8"/>
      <c r="D77" s="8"/>
      <c r="E77" s="8"/>
      <c r="F77" s="8"/>
      <c r="G77" s="8"/>
    </row>
    <row r="78" spans="1:10">
      <c r="A78" s="8"/>
      <c r="B78" s="8"/>
      <c r="C78" s="8"/>
      <c r="D78" s="8"/>
      <c r="E78" s="8"/>
      <c r="F78" s="8"/>
      <c r="G78" s="8"/>
    </row>
    <row r="79" spans="1:10">
      <c r="A79" s="8"/>
      <c r="B79" s="8"/>
      <c r="C79" s="8"/>
      <c r="D79" s="8"/>
      <c r="E79" s="8"/>
      <c r="F79" s="8"/>
      <c r="G79" s="8"/>
    </row>
    <row r="80" spans="1:10">
      <c r="A80" s="8"/>
      <c r="B80" s="8"/>
      <c r="C80" s="8"/>
      <c r="D80" s="8"/>
      <c r="E80" s="8"/>
      <c r="F80" s="8"/>
      <c r="G80" s="8"/>
    </row>
    <row r="81" spans="1:12">
      <c r="A81" s="8"/>
      <c r="B81" s="8"/>
      <c r="C81" s="8"/>
      <c r="D81" s="8"/>
      <c r="E81" s="8"/>
      <c r="F81" s="8"/>
      <c r="G81" s="8"/>
    </row>
    <row r="82" spans="1:12">
      <c r="A82" s="8"/>
      <c r="B82" s="8"/>
      <c r="C82" s="8"/>
      <c r="D82" s="8"/>
      <c r="E82" s="8"/>
      <c r="F82" s="8"/>
      <c r="G82" s="8"/>
    </row>
    <row r="83" spans="1:12" ht="26.25" customHeight="1">
      <c r="A83" s="358" t="s">
        <v>171</v>
      </c>
      <c r="B83" s="334"/>
      <c r="C83" s="334"/>
      <c r="D83" s="334"/>
      <c r="E83" s="334"/>
      <c r="F83" s="334"/>
      <c r="G83" s="334"/>
      <c r="H83" s="334"/>
      <c r="I83" s="334"/>
      <c r="J83" s="334"/>
      <c r="K83" s="334"/>
      <c r="L83" s="334"/>
    </row>
    <row r="85" spans="1:12" ht="15.75">
      <c r="A85" s="332" t="s">
        <v>130</v>
      </c>
      <c r="B85" s="332"/>
      <c r="C85" s="332"/>
      <c r="D85" s="332"/>
      <c r="E85" s="332"/>
      <c r="F85" s="332"/>
      <c r="G85" s="332"/>
      <c r="H85" s="332"/>
      <c r="I85" s="332"/>
      <c r="J85" s="332"/>
      <c r="K85" s="332"/>
      <c r="L85" s="332"/>
    </row>
    <row r="86" spans="1:12">
      <c r="A86" s="252" t="s">
        <v>129</v>
      </c>
      <c r="B86" s="252"/>
      <c r="C86" s="252"/>
      <c r="D86" s="252"/>
      <c r="E86" s="252"/>
      <c r="F86" s="252"/>
      <c r="G86" s="252"/>
      <c r="H86" s="252"/>
      <c r="I86" s="252"/>
      <c r="J86" s="252"/>
      <c r="K86" s="252"/>
      <c r="L86" s="252"/>
    </row>
    <row r="87" spans="1:12">
      <c r="A87" s="256"/>
      <c r="B87" s="256"/>
      <c r="C87" s="256"/>
      <c r="D87" s="256"/>
      <c r="E87" s="256"/>
      <c r="F87" s="256"/>
      <c r="G87" s="78"/>
      <c r="H87" s="86"/>
      <c r="I87" s="86"/>
      <c r="J87" s="89"/>
      <c r="K87" s="86"/>
      <c r="L87" s="86"/>
    </row>
    <row r="88" spans="1:12">
      <c r="A88" s="333" t="s">
        <v>134</v>
      </c>
      <c r="B88" s="333"/>
      <c r="C88" s="334" t="str">
        <f>CONCATENATE('Data entry'!$E$9,'Data entry'!$G$9)</f>
        <v>E5442-10-</v>
      </c>
      <c r="D88" s="334"/>
      <c r="E88" s="334"/>
      <c r="F88" s="334"/>
      <c r="G88" s="89"/>
      <c r="H88" s="86"/>
      <c r="I88" s="86"/>
      <c r="J88" s="89"/>
      <c r="K88" s="86"/>
      <c r="L88" s="86"/>
    </row>
    <row r="89" spans="1:12" ht="13.5" thickBot="1"/>
    <row r="90" spans="1:12" ht="12.75" customHeight="1" thickTop="1">
      <c r="C90" s="373" t="s">
        <v>135</v>
      </c>
      <c r="D90" s="374"/>
      <c r="E90" s="374"/>
      <c r="F90" s="374"/>
      <c r="G90" s="374"/>
      <c r="H90" s="374"/>
      <c r="I90" s="374"/>
      <c r="J90" s="375"/>
    </row>
    <row r="91" spans="1:12">
      <c r="C91" s="376"/>
      <c r="D91" s="377"/>
      <c r="E91" s="377"/>
      <c r="F91" s="377"/>
      <c r="G91" s="377"/>
      <c r="H91" s="377"/>
      <c r="I91" s="377"/>
      <c r="J91" s="378"/>
    </row>
    <row r="92" spans="1:12">
      <c r="C92" s="376"/>
      <c r="D92" s="377"/>
      <c r="E92" s="377"/>
      <c r="F92" s="377"/>
      <c r="G92" s="377"/>
      <c r="H92" s="377"/>
      <c r="I92" s="377"/>
      <c r="J92" s="378"/>
    </row>
    <row r="93" spans="1:12">
      <c r="C93" s="376"/>
      <c r="D93" s="377"/>
      <c r="E93" s="377"/>
      <c r="F93" s="377"/>
      <c r="G93" s="377"/>
      <c r="H93" s="377"/>
      <c r="I93" s="377"/>
      <c r="J93" s="378"/>
    </row>
    <row r="94" spans="1:12">
      <c r="C94" s="376"/>
      <c r="D94" s="377"/>
      <c r="E94" s="377"/>
      <c r="F94" s="377"/>
      <c r="G94" s="377"/>
      <c r="H94" s="377"/>
      <c r="I94" s="377"/>
      <c r="J94" s="378"/>
    </row>
    <row r="95" spans="1:12" ht="13.5" thickBot="1">
      <c r="C95" s="379"/>
      <c r="D95" s="380"/>
      <c r="E95" s="380"/>
      <c r="F95" s="380"/>
      <c r="G95" s="380"/>
      <c r="H95" s="380"/>
      <c r="I95" s="380"/>
      <c r="J95" s="381"/>
    </row>
    <row r="96" spans="1:12" ht="13.5" thickTop="1"/>
    <row r="97" spans="1:12">
      <c r="A97" s="19" t="s">
        <v>172</v>
      </c>
    </row>
    <row r="98" spans="1:12">
      <c r="B98" s="91" t="s">
        <v>143</v>
      </c>
    </row>
    <row r="99" spans="1:12">
      <c r="B99" s="19" t="s">
        <v>156</v>
      </c>
    </row>
    <row r="100" spans="1:12">
      <c r="B100" s="19" t="s">
        <v>167</v>
      </c>
    </row>
    <row r="101" spans="1:12">
      <c r="B101" s="19" t="s">
        <v>136</v>
      </c>
    </row>
    <row r="102" spans="1:12">
      <c r="B102" s="19" t="s">
        <v>137</v>
      </c>
    </row>
    <row r="104" spans="1:12">
      <c r="A104" s="19" t="s">
        <v>138</v>
      </c>
    </row>
    <row r="106" spans="1:12">
      <c r="A106" s="19" t="s">
        <v>139</v>
      </c>
    </row>
    <row r="107" spans="1:12">
      <c r="A107" s="330"/>
      <c r="B107" s="330"/>
      <c r="C107" s="330"/>
      <c r="D107" s="330"/>
      <c r="E107" s="330"/>
      <c r="F107" s="330"/>
      <c r="G107" s="330"/>
      <c r="H107" s="330"/>
      <c r="I107" s="330"/>
      <c r="J107" s="330"/>
      <c r="K107" s="330"/>
      <c r="L107" s="330"/>
    </row>
    <row r="108" spans="1:12">
      <c r="A108" s="329"/>
      <c r="B108" s="329"/>
      <c r="C108" s="329"/>
      <c r="D108" s="329"/>
      <c r="E108" s="329"/>
      <c r="F108" s="329"/>
      <c r="G108" s="329"/>
      <c r="H108" s="329"/>
      <c r="I108" s="329"/>
      <c r="J108" s="329"/>
      <c r="K108" s="329"/>
      <c r="L108" s="329"/>
    </row>
    <row r="109" spans="1:12">
      <c r="A109" s="329"/>
      <c r="B109" s="329"/>
      <c r="C109" s="329"/>
      <c r="D109" s="329"/>
      <c r="E109" s="329"/>
      <c r="F109" s="329"/>
      <c r="G109" s="329"/>
      <c r="H109" s="329"/>
      <c r="I109" s="329"/>
      <c r="J109" s="329"/>
      <c r="K109" s="329"/>
      <c r="L109" s="329"/>
    </row>
    <row r="110" spans="1:12">
      <c r="A110" s="329"/>
      <c r="B110" s="329"/>
      <c r="C110" s="329"/>
      <c r="D110" s="329"/>
      <c r="E110" s="329"/>
      <c r="F110" s="329"/>
      <c r="G110" s="329"/>
      <c r="H110" s="329"/>
      <c r="I110" s="329"/>
      <c r="J110" s="329"/>
      <c r="K110" s="329"/>
      <c r="L110" s="329"/>
    </row>
    <row r="111" spans="1:12">
      <c r="A111" s="329"/>
      <c r="B111" s="329"/>
      <c r="C111" s="329"/>
      <c r="D111" s="329"/>
      <c r="E111" s="329"/>
      <c r="F111" s="329"/>
      <c r="G111" s="329"/>
      <c r="H111" s="329"/>
      <c r="I111" s="329"/>
      <c r="J111" s="329"/>
      <c r="K111" s="329"/>
      <c r="L111" s="329"/>
    </row>
    <row r="112" spans="1:12">
      <c r="A112" s="329"/>
      <c r="B112" s="329"/>
      <c r="C112" s="329"/>
      <c r="D112" s="329"/>
      <c r="E112" s="329"/>
      <c r="F112" s="329"/>
      <c r="G112" s="329"/>
      <c r="H112" s="329"/>
      <c r="I112" s="329"/>
      <c r="J112" s="329"/>
      <c r="K112" s="329"/>
      <c r="L112" s="329"/>
    </row>
    <row r="113" spans="1:12">
      <c r="A113" s="329"/>
      <c r="B113" s="329"/>
      <c r="C113" s="329"/>
      <c r="D113" s="329"/>
      <c r="E113" s="329"/>
      <c r="F113" s="329"/>
      <c r="G113" s="329"/>
      <c r="H113" s="329"/>
      <c r="I113" s="329"/>
      <c r="J113" s="329"/>
      <c r="K113" s="329"/>
      <c r="L113" s="329"/>
    </row>
    <row r="114" spans="1:12">
      <c r="A114" s="329"/>
      <c r="B114" s="329"/>
      <c r="C114" s="329"/>
      <c r="D114" s="329"/>
      <c r="E114" s="329"/>
      <c r="F114" s="329"/>
      <c r="G114" s="329"/>
      <c r="H114" s="329"/>
      <c r="I114" s="329"/>
      <c r="J114" s="329"/>
      <c r="K114" s="329"/>
      <c r="L114" s="329"/>
    </row>
    <row r="115" spans="1:12">
      <c r="A115" s="329"/>
      <c r="B115" s="329"/>
      <c r="C115" s="329"/>
      <c r="D115" s="329"/>
      <c r="E115" s="329"/>
      <c r="F115" s="329"/>
      <c r="G115" s="329"/>
      <c r="H115" s="329"/>
      <c r="I115" s="329"/>
      <c r="J115" s="329"/>
      <c r="K115" s="329"/>
      <c r="L115" s="329"/>
    </row>
    <row r="116" spans="1:12">
      <c r="A116" s="329"/>
      <c r="B116" s="329"/>
      <c r="C116" s="329"/>
      <c r="D116" s="329"/>
      <c r="E116" s="329"/>
      <c r="F116" s="329"/>
      <c r="G116" s="329"/>
      <c r="H116" s="329"/>
      <c r="I116" s="329"/>
      <c r="J116" s="329"/>
      <c r="K116" s="329"/>
      <c r="L116" s="329"/>
    </row>
    <row r="117" spans="1:12">
      <c r="A117" s="329"/>
      <c r="B117" s="329"/>
      <c r="C117" s="329"/>
      <c r="D117" s="329"/>
      <c r="E117" s="329"/>
      <c r="F117" s="329"/>
      <c r="G117" s="329"/>
      <c r="H117" s="329"/>
      <c r="I117" s="329"/>
      <c r="J117" s="329"/>
      <c r="K117" s="329"/>
      <c r="L117" s="329"/>
    </row>
    <row r="118" spans="1:12">
      <c r="A118" s="329"/>
      <c r="B118" s="329"/>
      <c r="C118" s="329"/>
      <c r="D118" s="329"/>
      <c r="E118" s="329"/>
      <c r="F118" s="329"/>
      <c r="G118" s="329"/>
      <c r="H118" s="329"/>
      <c r="I118" s="329"/>
      <c r="J118" s="329"/>
      <c r="K118" s="329"/>
      <c r="L118" s="329"/>
    </row>
    <row r="119" spans="1:12">
      <c r="A119" s="329"/>
      <c r="B119" s="329"/>
      <c r="C119" s="329"/>
      <c r="D119" s="329"/>
      <c r="E119" s="329"/>
      <c r="F119" s="329"/>
      <c r="G119" s="329"/>
      <c r="H119" s="329"/>
      <c r="I119" s="329"/>
      <c r="J119" s="329"/>
      <c r="K119" s="329"/>
      <c r="L119" s="329"/>
    </row>
    <row r="120" spans="1:12">
      <c r="A120" s="329"/>
      <c r="B120" s="329"/>
      <c r="C120" s="329"/>
      <c r="D120" s="329"/>
      <c r="E120" s="329"/>
      <c r="F120" s="329"/>
      <c r="G120" s="329"/>
      <c r="H120" s="329"/>
      <c r="I120" s="329"/>
      <c r="J120" s="329"/>
      <c r="K120" s="329"/>
      <c r="L120" s="329"/>
    </row>
    <row r="121" spans="1:12">
      <c r="A121" s="329"/>
      <c r="B121" s="329"/>
      <c r="C121" s="329"/>
      <c r="D121" s="329"/>
      <c r="E121" s="329"/>
      <c r="F121" s="329"/>
      <c r="G121" s="329"/>
      <c r="H121" s="329"/>
      <c r="I121" s="329"/>
      <c r="J121" s="329"/>
      <c r="K121" s="329"/>
      <c r="L121" s="329"/>
    </row>
    <row r="122" spans="1:12">
      <c r="A122" s="329"/>
      <c r="B122" s="329"/>
      <c r="C122" s="329"/>
      <c r="D122" s="329"/>
      <c r="E122" s="329"/>
      <c r="F122" s="329"/>
      <c r="G122" s="329"/>
      <c r="H122" s="329"/>
      <c r="I122" s="329"/>
      <c r="J122" s="329"/>
      <c r="K122" s="329"/>
      <c r="L122" s="329"/>
    </row>
    <row r="123" spans="1:12">
      <c r="A123" s="329"/>
      <c r="B123" s="329"/>
      <c r="C123" s="329"/>
      <c r="D123" s="329"/>
      <c r="E123" s="329"/>
      <c r="F123" s="329"/>
      <c r="G123" s="329"/>
      <c r="H123" s="329"/>
      <c r="I123" s="329"/>
      <c r="J123" s="329"/>
      <c r="K123" s="329"/>
      <c r="L123" s="329"/>
    </row>
    <row r="124" spans="1:12">
      <c r="A124" s="329"/>
      <c r="B124" s="329"/>
      <c r="C124" s="329"/>
      <c r="D124" s="329"/>
      <c r="E124" s="329"/>
      <c r="F124" s="329"/>
      <c r="G124" s="329"/>
      <c r="H124" s="329"/>
      <c r="I124" s="329"/>
      <c r="J124" s="329"/>
      <c r="K124" s="329"/>
      <c r="L124" s="329"/>
    </row>
    <row r="125" spans="1:12">
      <c r="A125" s="329"/>
      <c r="B125" s="329"/>
      <c r="C125" s="329"/>
      <c r="D125" s="329"/>
      <c r="E125" s="329"/>
      <c r="F125" s="329"/>
      <c r="G125" s="329"/>
      <c r="H125" s="329"/>
      <c r="I125" s="329"/>
      <c r="J125" s="329"/>
      <c r="K125" s="329"/>
      <c r="L125" s="329"/>
    </row>
    <row r="126" spans="1:12">
      <c r="A126" s="329"/>
      <c r="B126" s="329"/>
      <c r="C126" s="329"/>
      <c r="D126" s="329"/>
      <c r="E126" s="329"/>
      <c r="F126" s="329"/>
      <c r="G126" s="329"/>
      <c r="H126" s="329"/>
      <c r="I126" s="329"/>
      <c r="J126" s="329"/>
      <c r="K126" s="329"/>
      <c r="L126" s="329"/>
    </row>
    <row r="127" spans="1:12">
      <c r="A127" s="329"/>
      <c r="B127" s="329"/>
      <c r="C127" s="329"/>
      <c r="D127" s="329"/>
      <c r="E127" s="329"/>
      <c r="F127" s="329"/>
      <c r="G127" s="329"/>
      <c r="H127" s="329"/>
      <c r="I127" s="329"/>
      <c r="J127" s="329"/>
      <c r="K127" s="329"/>
      <c r="L127" s="329"/>
    </row>
    <row r="128" spans="1:12">
      <c r="G128"/>
    </row>
    <row r="129" spans="1:12">
      <c r="G129"/>
    </row>
    <row r="130" spans="1:12">
      <c r="A130" s="320" t="s">
        <v>140</v>
      </c>
      <c r="B130" s="321"/>
      <c r="C130" s="321"/>
      <c r="D130" s="321"/>
      <c r="E130" s="321"/>
      <c r="F130" s="322"/>
      <c r="G130" s="352" t="s">
        <v>141</v>
      </c>
      <c r="H130" s="352"/>
      <c r="I130" s="352"/>
      <c r="J130" s="352"/>
      <c r="K130" s="352"/>
      <c r="L130" s="352"/>
    </row>
    <row r="131" spans="1:12">
      <c r="A131" s="323"/>
      <c r="B131" s="324"/>
      <c r="C131" s="324"/>
      <c r="D131" s="324"/>
      <c r="E131" s="324"/>
      <c r="F131" s="325"/>
      <c r="G131" s="352"/>
      <c r="H131" s="352"/>
      <c r="I131" s="352"/>
      <c r="J131" s="352"/>
      <c r="K131" s="352"/>
      <c r="L131" s="352"/>
    </row>
    <row r="132" spans="1:12">
      <c r="A132" s="323"/>
      <c r="B132" s="324"/>
      <c r="C132" s="324"/>
      <c r="D132" s="324"/>
      <c r="E132" s="324"/>
      <c r="F132" s="325"/>
      <c r="G132" s="352" t="s">
        <v>186</v>
      </c>
      <c r="H132" s="352"/>
      <c r="I132" s="352"/>
      <c r="J132" s="352"/>
      <c r="K132" s="352"/>
      <c r="L132" s="352"/>
    </row>
    <row r="133" spans="1:12">
      <c r="A133" s="326"/>
      <c r="B133" s="327"/>
      <c r="C133" s="327"/>
      <c r="D133" s="327"/>
      <c r="E133" s="327"/>
      <c r="F133" s="328"/>
      <c r="G133" s="352"/>
      <c r="H133" s="352"/>
      <c r="I133" s="352"/>
      <c r="J133" s="352"/>
      <c r="K133" s="352"/>
      <c r="L133" s="352"/>
    </row>
    <row r="134" spans="1:12">
      <c r="G134"/>
    </row>
    <row r="135" spans="1:12">
      <c r="G135"/>
    </row>
    <row r="136" spans="1:12">
      <c r="A136" s="330"/>
      <c r="B136" s="330"/>
      <c r="C136" s="330"/>
      <c r="D136" s="330"/>
      <c r="E136" s="330"/>
      <c r="G136"/>
    </row>
    <row r="137" spans="1:12">
      <c r="A137" s="331" t="s">
        <v>142</v>
      </c>
      <c r="B137" s="270"/>
      <c r="C137" s="270"/>
      <c r="D137" s="270"/>
      <c r="E137" s="270"/>
      <c r="G137" s="331" t="s">
        <v>109</v>
      </c>
      <c r="H137" s="331"/>
      <c r="I137" s="331"/>
    </row>
  </sheetData>
  <sheetProtection sheet="1" scenarios="1"/>
  <mergeCells count="125">
    <mergeCell ref="A1:L1"/>
    <mergeCell ref="A2:L2"/>
    <mergeCell ref="A4:C4"/>
    <mergeCell ref="D4:F4"/>
    <mergeCell ref="G4:I4"/>
    <mergeCell ref="J4:L4"/>
    <mergeCell ref="A9:E9"/>
    <mergeCell ref="F9:G9"/>
    <mergeCell ref="H9:I9"/>
    <mergeCell ref="K9:L9"/>
    <mergeCell ref="A10:G10"/>
    <mergeCell ref="H10:I10"/>
    <mergeCell ref="K10:L10"/>
    <mergeCell ref="A5:C5"/>
    <mergeCell ref="D5:F5"/>
    <mergeCell ref="G5:I5"/>
    <mergeCell ref="J5:L5"/>
    <mergeCell ref="A7:L7"/>
    <mergeCell ref="A8:E8"/>
    <mergeCell ref="F8:G8"/>
    <mergeCell ref="H8:I8"/>
    <mergeCell ref="K8:L8"/>
    <mergeCell ref="A11:G11"/>
    <mergeCell ref="H11:I11"/>
    <mergeCell ref="K11:L11"/>
    <mergeCell ref="A13:L13"/>
    <mergeCell ref="A15:L15"/>
    <mergeCell ref="B16:F16"/>
    <mergeCell ref="H16:I16"/>
    <mergeCell ref="K16:L17"/>
    <mergeCell ref="B17:F17"/>
    <mergeCell ref="H17:I17"/>
    <mergeCell ref="B18:F18"/>
    <mergeCell ref="H18:I18"/>
    <mergeCell ref="K18:L18"/>
    <mergeCell ref="B19:F19"/>
    <mergeCell ref="H19:I19"/>
    <mergeCell ref="K19:L21"/>
    <mergeCell ref="B20:F20"/>
    <mergeCell ref="H20:I20"/>
    <mergeCell ref="B21:F21"/>
    <mergeCell ref="H21:I21"/>
    <mergeCell ref="A26:L26"/>
    <mergeCell ref="A27:L27"/>
    <mergeCell ref="A28:L28"/>
    <mergeCell ref="A29:L29"/>
    <mergeCell ref="A30:L30"/>
    <mergeCell ref="A31:L31"/>
    <mergeCell ref="H22:I22"/>
    <mergeCell ref="K22:L22"/>
    <mergeCell ref="B23:I23"/>
    <mergeCell ref="K23:L23"/>
    <mergeCell ref="A24:L24"/>
    <mergeCell ref="A25:L25"/>
    <mergeCell ref="A36:L36"/>
    <mergeCell ref="A37:L37"/>
    <mergeCell ref="A38:F38"/>
    <mergeCell ref="A39:B39"/>
    <mergeCell ref="C39:F39"/>
    <mergeCell ref="A32:L32"/>
    <mergeCell ref="A33:L33"/>
    <mergeCell ref="A34:L34"/>
    <mergeCell ref="A35:L35"/>
    <mergeCell ref="A54:B54"/>
    <mergeCell ref="C54:E56"/>
    <mergeCell ref="A57:B57"/>
    <mergeCell ref="C57:E57"/>
    <mergeCell ref="A60:F60"/>
    <mergeCell ref="A61:B61"/>
    <mergeCell ref="C61:D61"/>
    <mergeCell ref="E61:F61"/>
    <mergeCell ref="A46:L46"/>
    <mergeCell ref="A48:C48"/>
    <mergeCell ref="D48:L48"/>
    <mergeCell ref="D50:L50"/>
    <mergeCell ref="A53:B53"/>
    <mergeCell ref="C53:E53"/>
    <mergeCell ref="A64:B64"/>
    <mergeCell ref="C64:D64"/>
    <mergeCell ref="E64:F64"/>
    <mergeCell ref="A65:B65"/>
    <mergeCell ref="C65:D65"/>
    <mergeCell ref="E65:F65"/>
    <mergeCell ref="A62:B62"/>
    <mergeCell ref="C62:D62"/>
    <mergeCell ref="E62:F62"/>
    <mergeCell ref="A63:B63"/>
    <mergeCell ref="C63:D63"/>
    <mergeCell ref="E63:F63"/>
    <mergeCell ref="A88:B88"/>
    <mergeCell ref="C88:F88"/>
    <mergeCell ref="A107:L107"/>
    <mergeCell ref="A108:L108"/>
    <mergeCell ref="A109:L109"/>
    <mergeCell ref="C66:D66"/>
    <mergeCell ref="E66:F66"/>
    <mergeCell ref="A83:L83"/>
    <mergeCell ref="A85:L85"/>
    <mergeCell ref="A86:L86"/>
    <mergeCell ref="A87:F87"/>
    <mergeCell ref="C90:J95"/>
    <mergeCell ref="A116:L116"/>
    <mergeCell ref="A117:L117"/>
    <mergeCell ref="A118:L118"/>
    <mergeCell ref="A119:L119"/>
    <mergeCell ref="A120:L120"/>
    <mergeCell ref="A121:L121"/>
    <mergeCell ref="A110:L110"/>
    <mergeCell ref="A111:L111"/>
    <mergeCell ref="A112:L112"/>
    <mergeCell ref="A113:L113"/>
    <mergeCell ref="A114:L114"/>
    <mergeCell ref="A115:L115"/>
    <mergeCell ref="A130:F133"/>
    <mergeCell ref="G130:L131"/>
    <mergeCell ref="G132:L133"/>
    <mergeCell ref="A136:E136"/>
    <mergeCell ref="A137:E137"/>
    <mergeCell ref="G137:I137"/>
    <mergeCell ref="A122:L122"/>
    <mergeCell ref="A123:L123"/>
    <mergeCell ref="A124:L124"/>
    <mergeCell ref="A125:L125"/>
    <mergeCell ref="A126:L126"/>
    <mergeCell ref="A127:L127"/>
  </mergeCells>
  <conditionalFormatting sqref="A61:G66">
    <cfRule type="cellIs" dxfId="11" priority="12" operator="notEqual">
      <formula>""</formula>
    </cfRule>
  </conditionalFormatting>
  <conditionalFormatting sqref="C66:D66 A61:G61">
    <cfRule type="cellIs" dxfId="10" priority="11" operator="notEqual">
      <formula>""</formula>
    </cfRule>
  </conditionalFormatting>
  <conditionalFormatting sqref="A61:F61">
    <cfRule type="cellIs" dxfId="9" priority="10" operator="notEqual">
      <formula>""</formula>
    </cfRule>
  </conditionalFormatting>
  <conditionalFormatting sqref="A61:F61">
    <cfRule type="cellIs" dxfId="8" priority="9" operator="notEqual">
      <formula>""</formula>
    </cfRule>
  </conditionalFormatting>
  <conditionalFormatting sqref="A66:F66">
    <cfRule type="cellIs" dxfId="7" priority="8" operator="notEqual">
      <formula>""</formula>
    </cfRule>
  </conditionalFormatting>
  <conditionalFormatting sqref="C66:D66">
    <cfRule type="cellIs" dxfId="6" priority="7" operator="notEqual">
      <formula>""</formula>
    </cfRule>
  </conditionalFormatting>
  <conditionalFormatting sqref="C66:D66">
    <cfRule type="cellIs" dxfId="5" priority="6" operator="notEqual">
      <formula>""</formula>
    </cfRule>
  </conditionalFormatting>
  <conditionalFormatting sqref="C66:D66">
    <cfRule type="cellIs" dxfId="4" priority="5" operator="notEqual">
      <formula>""</formula>
    </cfRule>
  </conditionalFormatting>
  <conditionalFormatting sqref="A66:F66">
    <cfRule type="cellIs" dxfId="3" priority="4" operator="notEqual">
      <formula>""</formula>
    </cfRule>
  </conditionalFormatting>
  <conditionalFormatting sqref="C66:D66">
    <cfRule type="cellIs" dxfId="2" priority="3" operator="notEqual">
      <formula>""</formula>
    </cfRule>
  </conditionalFormatting>
  <conditionalFormatting sqref="C66:D66">
    <cfRule type="cellIs" dxfId="1" priority="2" operator="notEqual">
      <formula>""</formula>
    </cfRule>
  </conditionalFormatting>
  <conditionalFormatting sqref="C66:D66">
    <cfRule type="cellIs" dxfId="0" priority="1" operator="notEqual">
      <formula>""</formula>
    </cfRule>
  </conditionalFormatting>
  <pageMargins left="0.7" right="0.7" top="0.75" bottom="0.75" header="0.3" footer="0.3"/>
  <pageSetup orientation="portrait" r:id="rId1"/>
  <headerFooter>
    <oddHeader>&amp;R&amp;8&amp;K00-004GP1R3 - 1 sept 2013</oddHeader>
    <oddFooter>&amp;L&amp;8Secrétariat d'adjudication des pensionnats indiens
100-1975 rue Scarth, Régina, SK  S4P 2H1&amp;C&amp;8 1-306-790-4700   
CAO_DC@irsad-sapi.gc.ca&amp;R&amp;8&amp;K00+000
&amp;K000000
Page &amp;P de &amp;N</oddFooter>
  </headerFooter>
  <rowBreaks count="2" manualBreakCount="2">
    <brk id="35" max="16383" man="1"/>
    <brk id="84" max="16383" man="1"/>
  </rowBreaks>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 entry</vt:lpstr>
      <vt:lpstr>Schedule 1 - English</vt:lpstr>
      <vt:lpstr>Schedule 2 - English</vt:lpstr>
      <vt:lpstr>Annexe 1 - Français</vt:lpstr>
      <vt:lpstr>Annexe 2 - Français</vt:lpstr>
      <vt:lpstr>Sheet1</vt:lpstr>
    </vt:vector>
  </TitlesOfParts>
  <Company>INAC-AINC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lefebvree</dc:creator>
  <cp:lastModifiedBy>westcd</cp:lastModifiedBy>
  <cp:lastPrinted>2013-09-20T18:09:54Z</cp:lastPrinted>
  <dcterms:created xsi:type="dcterms:W3CDTF">2010-04-28T17:31:50Z</dcterms:created>
  <dcterms:modified xsi:type="dcterms:W3CDTF">2013-10-01T14:11:05Z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